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ula\Desktop\NACHO OFIMÁTICA\"/>
    </mc:Choice>
  </mc:AlternateContent>
  <bookViews>
    <workbookView xWindow="0" yWindow="0" windowWidth="19200" windowHeight="7755" tabRatio="881"/>
  </bookViews>
  <sheets>
    <sheet name="Tabla facturas" sheetId="1" r:id="rId1"/>
    <sheet name="MODELO FACTURA" sheetId="12" r:id="rId2"/>
    <sheet name="Tabla dinamica" sheetId="7" r:id="rId3"/>
    <sheet name="FIltros" sheetId="2" r:id="rId4"/>
    <sheet name="FUNCION SI, Y, O" sheetId="8" r:id="rId5"/>
    <sheet name="EQUIPO BALONCESTO" sheetId="9" r:id="rId6"/>
    <sheet name="TABLA DIN EQUIPO" sheetId="10" r:id="rId7"/>
    <sheet name="GRAFICOS" sheetId="11" r:id="rId8"/>
  </sheets>
  <definedNames>
    <definedName name="_xlnm._FilterDatabase" localSheetId="3" hidden="1">FIltros!$A$1:$I$12</definedName>
    <definedName name="_xlnm.Print_Area" localSheetId="1">'MODELO FACTURA'!$A$1:$I$31</definedName>
  </definedNames>
  <calcPr calcId="152511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2" l="1"/>
  <c r="D10" i="12"/>
  <c r="B10" i="12"/>
  <c r="A10" i="12"/>
  <c r="B6" i="12"/>
  <c r="B4" i="12"/>
  <c r="B23" i="9"/>
  <c r="B22" i="9"/>
  <c r="B21" i="9"/>
  <c r="B20" i="9"/>
  <c r="E15" i="9" l="1"/>
  <c r="E14" i="9"/>
  <c r="E13" i="9"/>
  <c r="E12" i="9"/>
  <c r="E11" i="9"/>
  <c r="E3" i="9"/>
  <c r="E4" i="9"/>
  <c r="E5" i="9"/>
  <c r="E6" i="9"/>
  <c r="E7" i="9"/>
  <c r="E8" i="9"/>
  <c r="E9" i="9"/>
  <c r="E10" i="9"/>
  <c r="E2" i="9"/>
  <c r="E28" i="8"/>
  <c r="E29" i="8"/>
  <c r="E30" i="8"/>
  <c r="E31" i="8"/>
  <c r="E32" i="8"/>
  <c r="E33" i="8"/>
  <c r="E34" i="8"/>
  <c r="E35" i="8"/>
  <c r="E36" i="8"/>
  <c r="E27" i="8"/>
  <c r="D27" i="8"/>
  <c r="D33" i="8"/>
  <c r="D34" i="8"/>
  <c r="D35" i="8"/>
  <c r="D36" i="8"/>
  <c r="D32" i="8"/>
  <c r="D31" i="8"/>
  <c r="D28" i="8"/>
  <c r="D29" i="8"/>
  <c r="D30" i="8"/>
  <c r="E15" i="8"/>
  <c r="E16" i="8"/>
  <c r="E17" i="8"/>
  <c r="E18" i="8"/>
  <c r="E19" i="8"/>
  <c r="E20" i="8"/>
  <c r="E21" i="8"/>
  <c r="E22" i="8"/>
  <c r="E23" i="8"/>
  <c r="E14" i="8"/>
  <c r="D15" i="8" l="1"/>
  <c r="D16" i="8"/>
  <c r="D17" i="8"/>
  <c r="D18" i="8"/>
  <c r="D19" i="8"/>
  <c r="D20" i="8"/>
  <c r="D21" i="8"/>
  <c r="D22" i="8"/>
  <c r="D23" i="8"/>
  <c r="D14" i="8"/>
  <c r="C14" i="8"/>
  <c r="C15" i="8"/>
  <c r="C16" i="8"/>
  <c r="C17" i="8"/>
  <c r="C18" i="8"/>
  <c r="C19" i="8"/>
  <c r="C20" i="8"/>
  <c r="C21" i="8"/>
  <c r="C22" i="8"/>
  <c r="C23" i="8"/>
  <c r="B3" i="8"/>
  <c r="B4" i="8"/>
  <c r="B5" i="8"/>
  <c r="B6" i="8"/>
  <c r="B7" i="8"/>
  <c r="B8" i="8"/>
  <c r="B9" i="8"/>
  <c r="B10" i="8"/>
  <c r="B11" i="8"/>
  <c r="B2" i="8"/>
  <c r="F9" i="2" l="1"/>
  <c r="H9" i="2" s="1"/>
  <c r="F12" i="2"/>
  <c r="F8" i="2"/>
  <c r="H8" i="2" s="1"/>
  <c r="F11" i="2"/>
  <c r="H11" i="2" s="1"/>
  <c r="F10" i="2"/>
  <c r="H10" i="2" s="1"/>
  <c r="F6" i="2"/>
  <c r="F4" i="2"/>
  <c r="F5" i="2"/>
  <c r="F3" i="2"/>
  <c r="H3" i="2" s="1"/>
  <c r="F2" i="2"/>
  <c r="M5" i="1"/>
  <c r="M4" i="1"/>
  <c r="M3" i="1"/>
  <c r="M2" i="1"/>
  <c r="E13" i="1"/>
  <c r="F12" i="1"/>
  <c r="H12" i="1" s="1"/>
  <c r="D13" i="1"/>
  <c r="F4" i="1"/>
  <c r="F5" i="1"/>
  <c r="F6" i="1"/>
  <c r="F7" i="1"/>
  <c r="F8" i="1"/>
  <c r="F9" i="1"/>
  <c r="F10" i="1"/>
  <c r="F11" i="1"/>
  <c r="F3" i="1"/>
  <c r="C10" i="12" l="1"/>
  <c r="F13" i="1"/>
  <c r="M8" i="1"/>
  <c r="H3" i="1"/>
  <c r="I3" i="1" s="1"/>
  <c r="H11" i="1"/>
  <c r="I11" i="1" s="1"/>
  <c r="H9" i="1"/>
  <c r="I9" i="1" s="1"/>
  <c r="H7" i="1"/>
  <c r="I7" i="1" s="1"/>
  <c r="H5" i="1"/>
  <c r="I12" i="1"/>
  <c r="M7" i="1"/>
  <c r="M9" i="1"/>
  <c r="H10" i="1"/>
  <c r="I10" i="1" s="1"/>
  <c r="H8" i="1"/>
  <c r="I8" i="1" s="1"/>
  <c r="H6" i="1"/>
  <c r="H4" i="1"/>
  <c r="H13" i="1" s="1"/>
  <c r="I6" i="1"/>
  <c r="H4" i="2"/>
  <c r="I4" i="2" s="1"/>
  <c r="H5" i="2"/>
  <c r="H2" i="2"/>
  <c r="H6" i="2"/>
  <c r="I6" i="2" s="1"/>
  <c r="I11" i="2"/>
  <c r="H12" i="2"/>
  <c r="I12" i="2" s="1"/>
  <c r="I3" i="2"/>
  <c r="I10" i="2"/>
  <c r="I8" i="2"/>
  <c r="I9" i="2"/>
  <c r="E10" i="12" l="1"/>
  <c r="M13" i="1"/>
  <c r="I4" i="1"/>
  <c r="M11" i="1"/>
  <c r="M12" i="1"/>
  <c r="I5" i="1"/>
  <c r="I13" i="2"/>
  <c r="I2" i="2"/>
  <c r="I5" i="2"/>
  <c r="F10" i="12" l="1"/>
  <c r="I13" i="1"/>
  <c r="I7" i="2"/>
  <c r="I14" i="2" s="1"/>
</calcChain>
</file>

<file path=xl/sharedStrings.xml><?xml version="1.0" encoding="utf-8"?>
<sst xmlns="http://schemas.openxmlformats.org/spreadsheetml/2006/main" count="183" uniqueCount="87">
  <si>
    <t>nº factura</t>
  </si>
  <si>
    <t>Cliente</t>
  </si>
  <si>
    <t>Fecha</t>
  </si>
  <si>
    <t>Cantidad</t>
  </si>
  <si>
    <t>Precio/ud.</t>
  </si>
  <si>
    <t>Total</t>
  </si>
  <si>
    <t>%IVA</t>
  </si>
  <si>
    <t>Total iva</t>
  </si>
  <si>
    <t>Total factura</t>
  </si>
  <si>
    <t>A</t>
  </si>
  <si>
    <t>C</t>
  </si>
  <si>
    <t>B</t>
  </si>
  <si>
    <t>FACTURAS</t>
  </si>
  <si>
    <t>Promedio</t>
  </si>
  <si>
    <t>Suma</t>
  </si>
  <si>
    <t>¿Cuántas facturas hay?</t>
  </si>
  <si>
    <t>¿Cuántas de A?</t>
  </si>
  <si>
    <t>¿Cuántas de B?</t>
  </si>
  <si>
    <t>¿Cuántas de C?</t>
  </si>
  <si>
    <t>Suma Total A</t>
  </si>
  <si>
    <t>Suma Total B</t>
  </si>
  <si>
    <t>Suma Total C</t>
  </si>
  <si>
    <t>Promedio Total IVA A</t>
  </si>
  <si>
    <t>Promedio Total IVA B</t>
  </si>
  <si>
    <t>Promedio Total IVA C</t>
  </si>
  <si>
    <t>Etiquetas de fila</t>
  </si>
  <si>
    <t>Total general</t>
  </si>
  <si>
    <t>Suma de Cantidad</t>
  </si>
  <si>
    <t>EDAD</t>
  </si>
  <si>
    <t>¿Puede votar?</t>
  </si>
  <si>
    <t>NACIONALIDAD</t>
  </si>
  <si>
    <t>Española</t>
  </si>
  <si>
    <t>Alemana</t>
  </si>
  <si>
    <t>Inglesa</t>
  </si>
  <si>
    <t>Dominicana</t>
  </si>
  <si>
    <t>Cubana</t>
  </si>
  <si>
    <t>China</t>
  </si>
  <si>
    <t>Canadiense</t>
  </si>
  <si>
    <t>Respuesta larga</t>
  </si>
  <si>
    <t>FUNCION SI + FUNCION Y</t>
  </si>
  <si>
    <t>Europea</t>
  </si>
  <si>
    <t>Elecciones europeas a delegado de clase</t>
  </si>
  <si>
    <t>INSTITUTO</t>
  </si>
  <si>
    <t>si</t>
  </si>
  <si>
    <t>no</t>
  </si>
  <si>
    <t>Puede votar</t>
  </si>
  <si>
    <t>Función SI + Función O</t>
  </si>
  <si>
    <t>CANDIDATOS</t>
  </si>
  <si>
    <t>ALTURA</t>
  </si>
  <si>
    <t>PESO</t>
  </si>
  <si>
    <t xml:space="preserve">Luis </t>
  </si>
  <si>
    <t>Ana</t>
  </si>
  <si>
    <t>Juan</t>
  </si>
  <si>
    <t>Pedro</t>
  </si>
  <si>
    <t>Martín</t>
  </si>
  <si>
    <t>María</t>
  </si>
  <si>
    <t>Teresa</t>
  </si>
  <si>
    <t>Miguel</t>
  </si>
  <si>
    <t>Francisco</t>
  </si>
  <si>
    <t>Entra en equipo</t>
  </si>
  <si>
    <t>Condiciones</t>
  </si>
  <si>
    <t>Altura</t>
  </si>
  <si>
    <t>Peso</t>
  </si>
  <si>
    <t>Edad</t>
  </si>
  <si>
    <t>&gt;=185</t>
  </si>
  <si>
    <t>&gt;=88</t>
  </si>
  <si>
    <t>&lt;=32</t>
  </si>
  <si>
    <t>Gerardo</t>
  </si>
  <si>
    <t>Daniel</t>
  </si>
  <si>
    <t>Nuria</t>
  </si>
  <si>
    <t>Sandra</t>
  </si>
  <si>
    <t>Nacho</t>
  </si>
  <si>
    <t>Promedio de ALTURA</t>
  </si>
  <si>
    <t>ALTURA MEDIA DE CANDIDATOS</t>
  </si>
  <si>
    <t>Entras en mi equipo</t>
  </si>
  <si>
    <t>(Todas)</t>
  </si>
  <si>
    <t>ALTURA MEDIA DE ACEPTADOS</t>
  </si>
  <si>
    <t>JUGADORES DEL EQUIPO</t>
  </si>
  <si>
    <t>Promedio de PESO</t>
  </si>
  <si>
    <t>Promedio de EDAD</t>
  </si>
  <si>
    <t>GRAFICOS</t>
  </si>
  <si>
    <t>Total 01/10/2014</t>
  </si>
  <si>
    <t>Total 02/10/2014</t>
  </si>
  <si>
    <t>NOMBRE:</t>
  </si>
  <si>
    <t>EQUIPO</t>
  </si>
  <si>
    <t>Luis</t>
  </si>
  <si>
    <t>Nº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</si>
</sst>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"/>
    <numFmt numFmtId="165" formatCode="#,##0\ &quot;kilos&quot;"/>
    <numFmt numFmtId="166" formatCode="#,##0.00\ &quot;€&quot;"/>
    <numFmt numFmtId="167" formatCode="#,##0\ &quot;€&quot;"/>
    <numFmt numFmtId="168" formatCode="#,##0.00\ &quot;kilos&quot;"/>
    <numFmt numFmtId="169" formatCode="#\ &quot;kg.&quot;"/>
    <numFmt numFmtId="170" formatCode="00\ &quot;años&quot;"/>
    <numFmt numFmtId="171" formatCode="000\ &quot;cm.&quot;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7" tint="-0.249977111117893"/>
      <name val="Calibri"/>
      <family val="2"/>
      <scheme val="minor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0" xfId="0" applyNumberFormat="1"/>
    <xf numFmtId="166" fontId="0" fillId="0" borderId="1" xfId="0" applyNumberFormat="1" applyBorder="1"/>
    <xf numFmtId="167" fontId="0" fillId="2" borderId="1" xfId="0" applyNumberFormat="1" applyFill="1" applyBorder="1"/>
    <xf numFmtId="167" fontId="0" fillId="0" borderId="1" xfId="0" applyNumberFormat="1" applyBorder="1"/>
    <xf numFmtId="167" fontId="0" fillId="0" borderId="0" xfId="0" applyNumberFormat="1"/>
    <xf numFmtId="9" fontId="0" fillId="2" borderId="1" xfId="0" applyNumberFormat="1" applyFill="1" applyBorder="1"/>
    <xf numFmtId="9" fontId="0" fillId="0" borderId="1" xfId="0" applyNumberFormat="1" applyBorder="1"/>
    <xf numFmtId="9" fontId="0" fillId="0" borderId="0" xfId="0" applyNumberFormat="1"/>
    <xf numFmtId="166" fontId="0" fillId="4" borderId="1" xfId="0" applyNumberFormat="1" applyFill="1" applyBorder="1"/>
    <xf numFmtId="0" fontId="0" fillId="4" borderId="1" xfId="0" applyFill="1" applyBorder="1"/>
    <xf numFmtId="164" fontId="0" fillId="5" borderId="1" xfId="0" applyNumberFormat="1" applyFill="1" applyBorder="1"/>
    <xf numFmtId="164" fontId="0" fillId="3" borderId="1" xfId="0" applyNumberFormat="1" applyFill="1" applyBorder="1"/>
    <xf numFmtId="168" fontId="0" fillId="6" borderId="3" xfId="0" applyNumberFormat="1" applyFill="1" applyBorder="1"/>
    <xf numFmtId="166" fontId="0" fillId="6" borderId="3" xfId="0" applyNumberFormat="1" applyFill="1" applyBorder="1"/>
    <xf numFmtId="167" fontId="0" fillId="5" borderId="3" xfId="0" applyNumberFormat="1" applyFill="1" applyBorder="1"/>
    <xf numFmtId="166" fontId="0" fillId="5" borderId="3" xfId="0" applyNumberFormat="1" applyFill="1" applyBorder="1"/>
    <xf numFmtId="0" fontId="0" fillId="0" borderId="1" xfId="0" applyFill="1" applyBorder="1"/>
    <xf numFmtId="166" fontId="0" fillId="0" borderId="0" xfId="0" applyNumberFormat="1" applyFill="1" applyBorder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7" borderId="1" xfId="0" applyFill="1" applyBorder="1"/>
    <xf numFmtId="0" fontId="0" fillId="3" borderId="1" xfId="0" applyFill="1" applyBorder="1"/>
    <xf numFmtId="169" fontId="0" fillId="0" borderId="1" xfId="0" applyNumberFormat="1" applyBorder="1"/>
    <xf numFmtId="170" fontId="0" fillId="0" borderId="1" xfId="0" applyNumberFormat="1" applyBorder="1"/>
    <xf numFmtId="171" fontId="0" fillId="0" borderId="1" xfId="0" applyNumberFormat="1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pivotButton="1" applyBorder="1"/>
    <xf numFmtId="0" fontId="0" fillId="0" borderId="8" xfId="0" applyBorder="1" applyAlignment="1">
      <alignment horizontal="left"/>
    </xf>
    <xf numFmtId="2" fontId="0" fillId="0" borderId="9" xfId="0" applyNumberFormat="1" applyBorder="1"/>
    <xf numFmtId="0" fontId="0" fillId="0" borderId="8" xfId="0" applyBorder="1"/>
    <xf numFmtId="2" fontId="0" fillId="0" borderId="10" xfId="0" applyNumberFormat="1" applyBorder="1"/>
    <xf numFmtId="0" fontId="0" fillId="0" borderId="8" xfId="0" pivotButton="1" applyBorder="1"/>
    <xf numFmtId="0" fontId="0" fillId="0" borderId="10" xfId="0" applyBorder="1" applyAlignment="1">
      <alignment horizontal="left"/>
    </xf>
    <xf numFmtId="2" fontId="0" fillId="0" borderId="6" xfId="0" applyNumberFormat="1" applyBorder="1"/>
    <xf numFmtId="2" fontId="0" fillId="0" borderId="11" xfId="0" applyNumberFormat="1" applyBorder="1"/>
    <xf numFmtId="0" fontId="0" fillId="0" borderId="12" xfId="0" applyBorder="1"/>
    <xf numFmtId="2" fontId="0" fillId="0" borderId="0" xfId="0" applyNumberFormat="1" applyBorder="1"/>
    <xf numFmtId="2" fontId="0" fillId="0" borderId="13" xfId="0" applyNumberFormat="1" applyBorder="1"/>
    <xf numFmtId="2" fontId="0" fillId="0" borderId="7" xfId="0" applyNumberFormat="1" applyBorder="1"/>
    <xf numFmtId="2" fontId="0" fillId="0" borderId="12" xfId="0" applyNumberFormat="1" applyBorder="1"/>
    <xf numFmtId="0" fontId="0" fillId="0" borderId="14" xfId="0" pivotButton="1" applyBorder="1"/>
    <xf numFmtId="0" fontId="0" fillId="0" borderId="15" xfId="0" applyBorder="1"/>
    <xf numFmtId="164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7" fontId="0" fillId="0" borderId="0" xfId="0" applyNumberFormat="1" applyBorder="1"/>
    <xf numFmtId="9" fontId="0" fillId="0" borderId="0" xfId="0" applyNumberFormat="1" applyBorder="1"/>
    <xf numFmtId="166" fontId="0" fillId="0" borderId="0" xfId="0" applyNumberFormat="1" applyBorder="1"/>
    <xf numFmtId="14" fontId="2" fillId="0" borderId="1" xfId="0" applyNumberFormat="1" applyFont="1" applyBorder="1"/>
    <xf numFmtId="14" fontId="2" fillId="0" borderId="0" xfId="0" applyNumberFormat="1" applyFont="1" applyBorder="1"/>
    <xf numFmtId="164" fontId="0" fillId="0" borderId="6" xfId="0" applyNumberFormat="1" applyBorder="1"/>
    <xf numFmtId="165" fontId="0" fillId="0" borderId="12" xfId="0" applyNumberFormat="1" applyBorder="1"/>
    <xf numFmtId="167" fontId="0" fillId="0" borderId="12" xfId="0" applyNumberFormat="1" applyBorder="1"/>
    <xf numFmtId="9" fontId="0" fillId="0" borderId="12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0" fontId="0" fillId="0" borderId="13" xfId="0" applyBorder="1"/>
    <xf numFmtId="165" fontId="0" fillId="0" borderId="13" xfId="0" applyNumberFormat="1" applyBorder="1"/>
    <xf numFmtId="167" fontId="0" fillId="0" borderId="13" xfId="0" applyNumberFormat="1" applyBorder="1"/>
    <xf numFmtId="9" fontId="0" fillId="0" borderId="13" xfId="0" applyNumberFormat="1" applyBorder="1"/>
    <xf numFmtId="167" fontId="0" fillId="0" borderId="0" xfId="0" applyNumberFormat="1" applyFill="1" applyBorder="1"/>
    <xf numFmtId="0" fontId="0" fillId="0" borderId="0" xfId="0" applyFill="1" applyBorder="1"/>
    <xf numFmtId="9" fontId="0" fillId="0" borderId="0" xfId="0" applyNumberFormat="1" applyFill="1" applyBorder="1"/>
    <xf numFmtId="164" fontId="0" fillId="7" borderId="1" xfId="0" applyNumberFormat="1" applyFill="1" applyBorder="1"/>
    <xf numFmtId="0" fontId="1" fillId="0" borderId="0" xfId="0" applyFont="1" applyBorder="1"/>
    <xf numFmtId="166" fontId="0" fillId="0" borderId="16" xfId="0" applyNumberFormat="1" applyBorder="1"/>
    <xf numFmtId="10" fontId="0" fillId="0" borderId="16" xfId="0" applyNumberFormat="1" applyBorder="1"/>
    <xf numFmtId="165" fontId="0" fillId="0" borderId="8" xfId="0" applyNumberFormat="1" applyFill="1" applyBorder="1"/>
    <xf numFmtId="165" fontId="0" fillId="0" borderId="17" xfId="0" applyNumberFormat="1" applyBorder="1"/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171" fontId="0" fillId="0" borderId="4" xfId="0" applyNumberFormat="1" applyBorder="1" applyAlignment="1">
      <alignment horizontal="left"/>
    </xf>
    <xf numFmtId="171" fontId="0" fillId="0" borderId="5" xfId="0" applyNumberFormat="1" applyBorder="1" applyAlignment="1">
      <alignment horizontal="left"/>
    </xf>
    <xf numFmtId="169" fontId="0" fillId="0" borderId="4" xfId="0" applyNumberFormat="1" applyBorder="1" applyAlignment="1">
      <alignment horizontal="left"/>
    </xf>
    <xf numFmtId="169" fontId="0" fillId="0" borderId="5" xfId="0" applyNumberFormat="1" applyBorder="1" applyAlignment="1">
      <alignment horizontal="left"/>
    </xf>
    <xf numFmtId="170" fontId="0" fillId="0" borderId="4" xfId="0" applyNumberFormat="1" applyBorder="1" applyAlignment="1">
      <alignment horizontal="left"/>
    </xf>
    <xf numFmtId="170" fontId="0" fillId="0" borderId="5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17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[facturas.xlsx]Tabla dinamica!Tabla dinámica34</c:name>
    <c:fmtId val="3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CANTIDADES</a:t>
            </a:r>
          </a:p>
        </c:rich>
      </c:tx>
      <c:layout>
        <c:manualLayout>
          <c:xMode val="edge"/>
          <c:yMode val="edge"/>
          <c:x val="0.3227845581802275"/>
          <c:y val="6.3794109069699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5"/>
            </a:solidFill>
            <a:prstDash val="solid"/>
            <a:miter lim="800000"/>
          </a:ln>
          <a:effectLst/>
          <a:sp3d contourW="6350">
            <a:contourClr>
              <a:schemeClr val="accent5"/>
            </a:contourClr>
          </a:sp3d>
        </c:spPr>
        <c:marker>
          <c:symbol val="none"/>
        </c:marker>
        <c:dLbl>
          <c:idx val="0"/>
          <c:layout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5"/>
            </a:solidFill>
            <a:prstDash val="solid"/>
            <a:miter lim="800000"/>
          </a:ln>
          <a:effectLst/>
          <a:sp3d contourW="6350">
            <a:contourClr>
              <a:schemeClr val="accent5"/>
            </a:contourClr>
          </a:sp3d>
        </c:spPr>
      </c:pivotFmt>
      <c:pivotFmt>
        <c:idx val="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5"/>
            </a:solidFill>
            <a:prstDash val="solid"/>
            <a:miter lim="800000"/>
          </a:ln>
          <a:effectLst/>
          <a:sp3d contourW="6350">
            <a:contourClr>
              <a:schemeClr val="accent5"/>
            </a:contourClr>
          </a:sp3d>
        </c:spPr>
      </c:pivotFmt>
      <c:pivotFmt>
        <c:idx val="3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5"/>
            </a:solidFill>
            <a:prstDash val="solid"/>
            <a:miter lim="800000"/>
          </a:ln>
          <a:effectLst/>
          <a:sp3d contourW="6350">
            <a:contourClr>
              <a:schemeClr val="accent5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 dinamica'!$B$3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dPt>
            <c:idx val="0"/>
            <c:bubble3D val="0"/>
            <c:explosion val="8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  <a:sp3d contourW="6350">
                <a:contourClr>
                  <a:schemeClr val="accent5"/>
                </a:contourClr>
              </a:sp3d>
            </c:spPr>
          </c:dPt>
          <c:dPt>
            <c:idx val="1"/>
            <c:bubble3D val="0"/>
            <c:explosion val="8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  <a:sp3d contourW="6350">
                <a:contourClr>
                  <a:schemeClr val="accent5"/>
                </a:contourClr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  <a:sp3d contourW="6350">
                <a:contourClr>
                  <a:schemeClr val="accent5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'Tabla dinamica'!$A$4:$A$7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'Tabla dinamica'!$B$4:$B$7</c:f>
              <c:numCache>
                <c:formatCode>General</c:formatCode>
                <c:ptCount val="3"/>
                <c:pt idx="0">
                  <c:v>55</c:v>
                </c:pt>
                <c:pt idx="1">
                  <c:v>35</c:v>
                </c:pt>
                <c:pt idx="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[facturas.xlsx]TABLA DIN EQUIPO!Tabla dinámica5</c:name>
    <c:fmtId val="1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DIN EQUIPO'!$B$27</c:f>
              <c:strCache>
                <c:ptCount val="1"/>
                <c:pt idx="0">
                  <c:v>Promedio de ALTURA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DIN EQUIPO'!$A$28:$A$42</c:f>
              <c:strCache>
                <c:ptCount val="14"/>
                <c:pt idx="0">
                  <c:v>Ana</c:v>
                </c:pt>
                <c:pt idx="1">
                  <c:v>Daniel</c:v>
                </c:pt>
                <c:pt idx="2">
                  <c:v>Francisco</c:v>
                </c:pt>
                <c:pt idx="3">
                  <c:v>Gerardo</c:v>
                </c:pt>
                <c:pt idx="4">
                  <c:v>Juan</c:v>
                </c:pt>
                <c:pt idx="5">
                  <c:v>Luis </c:v>
                </c:pt>
                <c:pt idx="6">
                  <c:v>María</c:v>
                </c:pt>
                <c:pt idx="7">
                  <c:v>Martín</c:v>
                </c:pt>
                <c:pt idx="8">
                  <c:v>Miguel</c:v>
                </c:pt>
                <c:pt idx="9">
                  <c:v>Nacho</c:v>
                </c:pt>
                <c:pt idx="10">
                  <c:v>Nuria</c:v>
                </c:pt>
                <c:pt idx="11">
                  <c:v>Pedro</c:v>
                </c:pt>
                <c:pt idx="12">
                  <c:v>Sandra</c:v>
                </c:pt>
                <c:pt idx="13">
                  <c:v>Teresa</c:v>
                </c:pt>
              </c:strCache>
            </c:strRef>
          </c:cat>
          <c:val>
            <c:numRef>
              <c:f>'TABLA DIN EQUIPO'!$B$28:$B$42</c:f>
              <c:numCache>
                <c:formatCode>0.00</c:formatCode>
                <c:ptCount val="14"/>
                <c:pt idx="0">
                  <c:v>188</c:v>
                </c:pt>
                <c:pt idx="1">
                  <c:v>189</c:v>
                </c:pt>
                <c:pt idx="2">
                  <c:v>210</c:v>
                </c:pt>
                <c:pt idx="3">
                  <c:v>201</c:v>
                </c:pt>
                <c:pt idx="4">
                  <c:v>203</c:v>
                </c:pt>
                <c:pt idx="5">
                  <c:v>195</c:v>
                </c:pt>
                <c:pt idx="6">
                  <c:v>180</c:v>
                </c:pt>
                <c:pt idx="7">
                  <c:v>192</c:v>
                </c:pt>
                <c:pt idx="8">
                  <c:v>169</c:v>
                </c:pt>
                <c:pt idx="9">
                  <c:v>184</c:v>
                </c:pt>
                <c:pt idx="10">
                  <c:v>188</c:v>
                </c:pt>
                <c:pt idx="11">
                  <c:v>178</c:v>
                </c:pt>
                <c:pt idx="12">
                  <c:v>191</c:v>
                </c:pt>
                <c:pt idx="13">
                  <c:v>175</c:v>
                </c:pt>
              </c:numCache>
            </c:numRef>
          </c:val>
        </c:ser>
        <c:ser>
          <c:idx val="1"/>
          <c:order val="1"/>
          <c:tx>
            <c:strRef>
              <c:f>'TABLA DIN EQUIPO'!$C$27</c:f>
              <c:strCache>
                <c:ptCount val="1"/>
                <c:pt idx="0">
                  <c:v>Promedio de 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DIN EQUIPO'!$A$28:$A$42</c:f>
              <c:strCache>
                <c:ptCount val="14"/>
                <c:pt idx="0">
                  <c:v>Ana</c:v>
                </c:pt>
                <c:pt idx="1">
                  <c:v>Daniel</c:v>
                </c:pt>
                <c:pt idx="2">
                  <c:v>Francisco</c:v>
                </c:pt>
                <c:pt idx="3">
                  <c:v>Gerardo</c:v>
                </c:pt>
                <c:pt idx="4">
                  <c:v>Juan</c:v>
                </c:pt>
                <c:pt idx="5">
                  <c:v>Luis </c:v>
                </c:pt>
                <c:pt idx="6">
                  <c:v>María</c:v>
                </c:pt>
                <c:pt idx="7">
                  <c:v>Martín</c:v>
                </c:pt>
                <c:pt idx="8">
                  <c:v>Miguel</c:v>
                </c:pt>
                <c:pt idx="9">
                  <c:v>Nacho</c:v>
                </c:pt>
                <c:pt idx="10">
                  <c:v>Nuria</c:v>
                </c:pt>
                <c:pt idx="11">
                  <c:v>Pedro</c:v>
                </c:pt>
                <c:pt idx="12">
                  <c:v>Sandra</c:v>
                </c:pt>
                <c:pt idx="13">
                  <c:v>Teresa</c:v>
                </c:pt>
              </c:strCache>
            </c:strRef>
          </c:cat>
          <c:val>
            <c:numRef>
              <c:f>'TABLA DIN EQUIPO'!$C$28:$C$42</c:f>
              <c:numCache>
                <c:formatCode>0.00</c:formatCode>
                <c:ptCount val="14"/>
                <c:pt idx="0">
                  <c:v>79</c:v>
                </c:pt>
                <c:pt idx="1">
                  <c:v>92</c:v>
                </c:pt>
                <c:pt idx="2">
                  <c:v>100</c:v>
                </c:pt>
                <c:pt idx="3">
                  <c:v>99</c:v>
                </c:pt>
                <c:pt idx="4">
                  <c:v>110</c:v>
                </c:pt>
                <c:pt idx="5">
                  <c:v>98</c:v>
                </c:pt>
                <c:pt idx="6">
                  <c:v>93</c:v>
                </c:pt>
                <c:pt idx="7">
                  <c:v>85</c:v>
                </c:pt>
                <c:pt idx="8">
                  <c:v>71</c:v>
                </c:pt>
                <c:pt idx="9">
                  <c:v>88</c:v>
                </c:pt>
                <c:pt idx="10">
                  <c:v>88</c:v>
                </c:pt>
                <c:pt idx="11">
                  <c:v>83</c:v>
                </c:pt>
                <c:pt idx="12">
                  <c:v>89</c:v>
                </c:pt>
                <c:pt idx="13">
                  <c:v>80</c:v>
                </c:pt>
              </c:numCache>
            </c:numRef>
          </c:val>
        </c:ser>
        <c:ser>
          <c:idx val="2"/>
          <c:order val="2"/>
          <c:tx>
            <c:strRef>
              <c:f>'TABLA DIN EQUIPO'!$D$27</c:f>
              <c:strCache>
                <c:ptCount val="1"/>
                <c:pt idx="0">
                  <c:v>Promedio de EDAD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DIN EQUIPO'!$A$28:$A$42</c:f>
              <c:strCache>
                <c:ptCount val="14"/>
                <c:pt idx="0">
                  <c:v>Ana</c:v>
                </c:pt>
                <c:pt idx="1">
                  <c:v>Daniel</c:v>
                </c:pt>
                <c:pt idx="2">
                  <c:v>Francisco</c:v>
                </c:pt>
                <c:pt idx="3">
                  <c:v>Gerardo</c:v>
                </c:pt>
                <c:pt idx="4">
                  <c:v>Juan</c:v>
                </c:pt>
                <c:pt idx="5">
                  <c:v>Luis </c:v>
                </c:pt>
                <c:pt idx="6">
                  <c:v>María</c:v>
                </c:pt>
                <c:pt idx="7">
                  <c:v>Martín</c:v>
                </c:pt>
                <c:pt idx="8">
                  <c:v>Miguel</c:v>
                </c:pt>
                <c:pt idx="9">
                  <c:v>Nacho</c:v>
                </c:pt>
                <c:pt idx="10">
                  <c:v>Nuria</c:v>
                </c:pt>
                <c:pt idx="11">
                  <c:v>Pedro</c:v>
                </c:pt>
                <c:pt idx="12">
                  <c:v>Sandra</c:v>
                </c:pt>
                <c:pt idx="13">
                  <c:v>Teresa</c:v>
                </c:pt>
              </c:strCache>
            </c:strRef>
          </c:cat>
          <c:val>
            <c:numRef>
              <c:f>'TABLA DIN EQUIPO'!$D$28:$D$42</c:f>
              <c:numCache>
                <c:formatCode>0.00</c:formatCode>
                <c:ptCount val="14"/>
                <c:pt idx="0">
                  <c:v>29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38</c:v>
                </c:pt>
                <c:pt idx="5">
                  <c:v>31</c:v>
                </c:pt>
                <c:pt idx="6">
                  <c:v>23</c:v>
                </c:pt>
                <c:pt idx="7">
                  <c:v>19</c:v>
                </c:pt>
                <c:pt idx="8">
                  <c:v>28</c:v>
                </c:pt>
                <c:pt idx="9">
                  <c:v>30</c:v>
                </c:pt>
                <c:pt idx="10">
                  <c:v>24</c:v>
                </c:pt>
                <c:pt idx="11">
                  <c:v>21</c:v>
                </c:pt>
                <c:pt idx="12">
                  <c:v>29</c:v>
                </c:pt>
                <c:pt idx="13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256368"/>
        <c:axId val="237256760"/>
      </c:barChart>
      <c:catAx>
        <c:axId val="23725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7256760"/>
        <c:crosses val="autoZero"/>
        <c:auto val="1"/>
        <c:lblAlgn val="ctr"/>
        <c:lblOffset val="100"/>
        <c:noMultiLvlLbl val="0"/>
      </c:catAx>
      <c:valAx>
        <c:axId val="23725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725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A$14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76200</xdr:rowOff>
    </xdr:from>
    <xdr:to>
      <xdr:col>6</xdr:col>
      <xdr:colOff>238125</xdr:colOff>
      <xdr:row>6</xdr:row>
      <xdr:rowOff>114300</xdr:rowOff>
    </xdr:to>
    <xdr:sp macro="" textlink="">
      <xdr:nvSpPr>
        <xdr:cNvPr id="2" name="Elipse 1"/>
        <xdr:cNvSpPr/>
      </xdr:nvSpPr>
      <xdr:spPr>
        <a:xfrm>
          <a:off x="3648075" y="76200"/>
          <a:ext cx="1162050" cy="11811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658588</xdr:colOff>
      <xdr:row>1</xdr:row>
      <xdr:rowOff>10146</xdr:rowOff>
    </xdr:from>
    <xdr:to>
      <xdr:col>5</xdr:col>
      <xdr:colOff>744797</xdr:colOff>
      <xdr:row>6</xdr:row>
      <xdr:rowOff>142255</xdr:rowOff>
    </xdr:to>
    <xdr:sp macro="" textlink="">
      <xdr:nvSpPr>
        <xdr:cNvPr id="3" name="Triángulo isósceles 2"/>
        <xdr:cNvSpPr/>
      </xdr:nvSpPr>
      <xdr:spPr>
        <a:xfrm rot="18180092">
          <a:off x="3588388" y="318846"/>
          <a:ext cx="1084609" cy="848209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352425</xdr:colOff>
      <xdr:row>5</xdr:row>
      <xdr:rowOff>28577</xdr:rowOff>
    </xdr:from>
    <xdr:to>
      <xdr:col>7</xdr:col>
      <xdr:colOff>638175</xdr:colOff>
      <xdr:row>22</xdr:row>
      <xdr:rowOff>9528</xdr:rowOff>
    </xdr:to>
    <xdr:sp macro="" textlink="">
      <xdr:nvSpPr>
        <xdr:cNvPr id="4" name="CuadroTexto 3"/>
        <xdr:cNvSpPr txBox="1"/>
      </xdr:nvSpPr>
      <xdr:spPr>
        <a:xfrm rot="5400000">
          <a:off x="4219574" y="2447928"/>
          <a:ext cx="3219451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inscrito en reg. merc. 443146464646464646</a:t>
          </a:r>
        </a:p>
      </xdr:txBody>
    </xdr:sp>
    <xdr:clientData/>
  </xdr:twoCellAnchor>
  <xdr:twoCellAnchor>
    <xdr:from>
      <xdr:col>4</xdr:col>
      <xdr:colOff>57151</xdr:colOff>
      <xdr:row>0</xdr:row>
      <xdr:rowOff>0</xdr:rowOff>
    </xdr:from>
    <xdr:to>
      <xdr:col>7</xdr:col>
      <xdr:colOff>381001</xdr:colOff>
      <xdr:row>2</xdr:row>
      <xdr:rowOff>123825</xdr:rowOff>
    </xdr:to>
    <xdr:sp macro="" textlink="">
      <xdr:nvSpPr>
        <xdr:cNvPr id="5" name="CuadroTexto 4"/>
        <xdr:cNvSpPr txBox="1"/>
      </xdr:nvSpPr>
      <xdr:spPr>
        <a:xfrm>
          <a:off x="3105151" y="0"/>
          <a:ext cx="26098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8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AULA 108, S.A.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16</xdr:row>
          <xdr:rowOff>161925</xdr:rowOff>
        </xdr:from>
        <xdr:to>
          <xdr:col>1</xdr:col>
          <xdr:colOff>247650</xdr:colOff>
          <xdr:row>19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Pagada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119062</xdr:rowOff>
    </xdr:from>
    <xdr:to>
      <xdr:col>9</xdr:col>
      <xdr:colOff>104775</xdr:colOff>
      <xdr:row>17</xdr:row>
      <xdr:rowOff>4762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180975</xdr:rowOff>
    </xdr:from>
    <xdr:to>
      <xdr:col>9</xdr:col>
      <xdr:colOff>428626</xdr:colOff>
      <xdr:row>21</xdr:row>
      <xdr:rowOff>23813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la" refreshedDate="41914.85611886574" createdVersion="5" refreshedVersion="5" minRefreshableVersion="3" recordCount="10">
  <cacheSource type="worksheet">
    <worksheetSource ref="A1:I12" sheet="FIltros"/>
  </cacheSource>
  <cacheFields count="9">
    <cacheField name="nº factura" numFmtId="164">
      <sharedItems containsSemiMixedTypes="0" containsString="0" containsNumber="1" containsInteger="1" minValue="1" maxValue="10"/>
    </cacheField>
    <cacheField name="Cliente" numFmtId="0">
      <sharedItems count="3">
        <s v="A"/>
        <s v="C"/>
        <s v="B"/>
      </sharedItems>
    </cacheField>
    <cacheField name="Fecha" numFmtId="14">
      <sharedItems containsSemiMixedTypes="0" containsNonDate="0" containsDate="1" containsString="0" minDate="2014-10-01T00:00:00" maxDate="2014-10-03T00:00:00" count="2">
        <d v="2014-10-01T00:00:00"/>
        <d v="2014-10-02T00:00:00"/>
      </sharedItems>
    </cacheField>
    <cacheField name="Cantidad" numFmtId="165">
      <sharedItems containsSemiMixedTypes="0" containsString="0" containsNumber="1" containsInteger="1" minValue="5" maxValue="25"/>
    </cacheField>
    <cacheField name="Precio/ud." numFmtId="167">
      <sharedItems containsSemiMixedTypes="0" containsString="0" containsNumber="1" containsInteger="1" minValue="200" maxValue="300"/>
    </cacheField>
    <cacheField name="Total" numFmtId="167">
      <sharedItems containsSemiMixedTypes="0" containsString="0" containsNumber="1" containsInteger="1" minValue="1250" maxValue="5000"/>
    </cacheField>
    <cacheField name="%IVA" numFmtId="9">
      <sharedItems containsSemiMixedTypes="0" containsString="0" containsNumber="1" minValue="0.21" maxValue="0.21"/>
    </cacheField>
    <cacheField name="Total iva" numFmtId="166">
      <sharedItems containsSemiMixedTypes="0" containsString="0" containsNumber="1" minValue="262.5" maxValue="1050"/>
    </cacheField>
    <cacheField name="Total factura" numFmtId="166">
      <sharedItems containsSemiMixedTypes="0" containsString="0" containsNumber="1" minValue="1512.5" maxValue="6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la" refreshedDate="41918.778015509262" createdVersion="5" refreshedVersion="5" minRefreshableVersion="3" recordCount="14">
  <cacheSource type="worksheet">
    <worksheetSource ref="A1:E15" sheet="EQUIPO BALONCESTO"/>
  </cacheSource>
  <cacheFields count="5">
    <cacheField name="CANDIDATOS" numFmtId="0">
      <sharedItems count="14">
        <s v="Luis "/>
        <s v="Ana"/>
        <s v="Juan"/>
        <s v="Pedro"/>
        <s v="Martín"/>
        <s v="María"/>
        <s v="Teresa"/>
        <s v="Miguel"/>
        <s v="Francisco"/>
        <s v="Gerardo"/>
        <s v="Daniel"/>
        <s v="Nuria"/>
        <s v="Sandra"/>
        <s v="Nacho"/>
      </sharedItems>
    </cacheField>
    <cacheField name="ALTURA" numFmtId="171">
      <sharedItems containsSemiMixedTypes="0" containsString="0" containsNumber="1" containsInteger="1" minValue="169" maxValue="210"/>
    </cacheField>
    <cacheField name="PESO" numFmtId="169">
      <sharedItems containsSemiMixedTypes="0" containsString="0" containsNumber="1" containsInteger="1" minValue="71" maxValue="110"/>
    </cacheField>
    <cacheField name="EDAD" numFmtId="170">
      <sharedItems containsSemiMixedTypes="0" containsString="0" containsNumber="1" containsInteger="1" minValue="19" maxValue="38"/>
    </cacheField>
    <cacheField name="Entra en equipo" numFmtId="0">
      <sharedItems count="2">
        <s v="Entras en mi equipo"/>
        <s v="No entr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x v="0"/>
    <x v="0"/>
    <n v="10"/>
    <n v="300"/>
    <n v="3000"/>
    <n v="0.21"/>
    <n v="630"/>
    <n v="3630"/>
  </r>
  <r>
    <n v="2"/>
    <x v="0"/>
    <x v="0"/>
    <n v="15"/>
    <n v="250"/>
    <n v="3750"/>
    <n v="0.21"/>
    <n v="787.5"/>
    <n v="4537.5"/>
  </r>
  <r>
    <n v="3"/>
    <x v="1"/>
    <x v="0"/>
    <n v="5"/>
    <n v="300"/>
    <n v="1500"/>
    <n v="0.21"/>
    <n v="315"/>
    <n v="1815"/>
  </r>
  <r>
    <n v="4"/>
    <x v="2"/>
    <x v="0"/>
    <n v="10"/>
    <n v="300"/>
    <n v="3000"/>
    <n v="0.21"/>
    <n v="630"/>
    <n v="3630"/>
  </r>
  <r>
    <n v="5"/>
    <x v="1"/>
    <x v="0"/>
    <n v="20"/>
    <n v="250"/>
    <n v="5000"/>
    <n v="0.21"/>
    <n v="1050"/>
    <n v="6050"/>
  </r>
  <r>
    <n v="6"/>
    <x v="2"/>
    <x v="1"/>
    <n v="10"/>
    <n v="225"/>
    <n v="2250"/>
    <n v="0.21"/>
    <n v="472.5"/>
    <n v="2722.5"/>
  </r>
  <r>
    <n v="7"/>
    <x v="2"/>
    <x v="1"/>
    <n v="15"/>
    <n v="300"/>
    <n v="4500"/>
    <n v="0.21"/>
    <n v="945"/>
    <n v="5445"/>
  </r>
  <r>
    <n v="8"/>
    <x v="0"/>
    <x v="1"/>
    <n v="5"/>
    <n v="250"/>
    <n v="1250"/>
    <n v="0.21"/>
    <n v="262.5"/>
    <n v="1512.5"/>
  </r>
  <r>
    <n v="9"/>
    <x v="1"/>
    <x v="1"/>
    <n v="5"/>
    <n v="250"/>
    <n v="1250"/>
    <n v="0.21"/>
    <n v="262.5"/>
    <n v="1512.5"/>
  </r>
  <r>
    <n v="10"/>
    <x v="0"/>
    <x v="1"/>
    <n v="25"/>
    <n v="200"/>
    <n v="5000"/>
    <n v="0.21"/>
    <n v="1050"/>
    <n v="605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">
  <r>
    <x v="0"/>
    <n v="195"/>
    <n v="98"/>
    <n v="31"/>
    <x v="0"/>
  </r>
  <r>
    <x v="1"/>
    <n v="188"/>
    <n v="79"/>
    <n v="29"/>
    <x v="1"/>
  </r>
  <r>
    <x v="2"/>
    <n v="203"/>
    <n v="110"/>
    <n v="38"/>
    <x v="1"/>
  </r>
  <r>
    <x v="3"/>
    <n v="178"/>
    <n v="83"/>
    <n v="21"/>
    <x v="1"/>
  </r>
  <r>
    <x v="4"/>
    <n v="192"/>
    <n v="85"/>
    <n v="19"/>
    <x v="1"/>
  </r>
  <r>
    <x v="5"/>
    <n v="180"/>
    <n v="93"/>
    <n v="23"/>
    <x v="1"/>
  </r>
  <r>
    <x v="6"/>
    <n v="175"/>
    <n v="80"/>
    <n v="24"/>
    <x v="1"/>
  </r>
  <r>
    <x v="7"/>
    <n v="169"/>
    <n v="71"/>
    <n v="28"/>
    <x v="1"/>
  </r>
  <r>
    <x v="8"/>
    <n v="210"/>
    <n v="100"/>
    <n v="30"/>
    <x v="0"/>
  </r>
  <r>
    <x v="9"/>
    <n v="201"/>
    <n v="99"/>
    <n v="30"/>
    <x v="0"/>
  </r>
  <r>
    <x v="10"/>
    <n v="189"/>
    <n v="92"/>
    <n v="25"/>
    <x v="0"/>
  </r>
  <r>
    <x v="11"/>
    <n v="188"/>
    <n v="88"/>
    <n v="24"/>
    <x v="0"/>
  </r>
  <r>
    <x v="12"/>
    <n v="191"/>
    <n v="89"/>
    <n v="29"/>
    <x v="0"/>
  </r>
  <r>
    <x v="13"/>
    <n v="184"/>
    <n v="88"/>
    <n v="3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3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1">
  <location ref="A3:B7" firstHeaderRow="1" firstDataRow="1" firstDataCol="1"/>
  <pivotFields count="9">
    <pivotField numFmtId="164" showAll="0"/>
    <pivotField axis="axisRow" showAll="0">
      <items count="4">
        <item x="0"/>
        <item x="2"/>
        <item x="1"/>
        <item t="default"/>
      </items>
    </pivotField>
    <pivotField numFmtId="14" showAll="0">
      <items count="3">
        <item x="0"/>
        <item x="1"/>
        <item t="default"/>
      </items>
    </pivotField>
    <pivotField dataField="1" numFmtId="165" showAll="0"/>
    <pivotField numFmtId="167" showAll="0"/>
    <pivotField numFmtId="167" showAll="0"/>
    <pivotField numFmtId="9" showAll="0"/>
    <pivotField numFmtId="166" showAll="0"/>
    <pivotField numFmtId="166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Cantidad" fld="3" baseField="0" baseItem="0"/>
  </dataFields>
  <chartFormats count="5">
    <chartFormat chart="3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8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8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4" firstHeaderRow="1" firstDataRow="1" firstDataCol="0"/>
  <pivotFields count="5">
    <pivotField showAll="0"/>
    <pivotField dataField="1" numFmtId="171" showAll="0"/>
    <pivotField numFmtId="169" showAll="0"/>
    <pivotField numFmtId="170" showAll="0"/>
    <pivotField showAll="0"/>
  </pivotFields>
  <rowItems count="1">
    <i/>
  </rowItems>
  <colItems count="1">
    <i/>
  </colItems>
  <dataFields count="1">
    <dataField name="ALTURA MEDIA DE CANDIDATOS" fld="1" subtotal="average" baseField="0" baseItem="2702250" numFmtId="2"/>
  </dataFields>
  <formats count="4">
    <format dxfId="3">
      <pivotArea outline="0" collapsedLevelsAreSubtotals="1" fieldPosition="0"/>
    </format>
    <format dxfId="2">
      <pivotArea type="all" dataOnly="0" outline="0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5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>
  <location ref="A27:D42" firstHeaderRow="0" firstDataRow="1" firstDataCol="1" rowPageCount="1" colPageCount="1"/>
  <pivotFields count="5">
    <pivotField axis="axisRow" showAll="0">
      <items count="15">
        <item x="1"/>
        <item x="10"/>
        <item x="8"/>
        <item x="9"/>
        <item x="2"/>
        <item x="0"/>
        <item x="5"/>
        <item x="4"/>
        <item x="7"/>
        <item x="13"/>
        <item x="11"/>
        <item x="3"/>
        <item x="12"/>
        <item x="6"/>
        <item t="default"/>
      </items>
    </pivotField>
    <pivotField dataField="1" numFmtId="171" showAll="0"/>
    <pivotField dataField="1" numFmtId="169" showAll="0"/>
    <pivotField dataField="1" numFmtId="170" showAll="0"/>
    <pivotField axis="axisPage" multipleItemSelectionAllowed="1" showAll="0">
      <items count="3">
        <item x="0"/>
        <item x="1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Promedio de ALTURA" fld="1" subtotal="average" baseField="0" baseItem="0"/>
    <dataField name="Promedio de PESO" fld="2" subtotal="average" baseField="0" baseItem="0"/>
    <dataField name="Promedio de EDAD" fld="3" subtotal="average" baseField="0" baseItem="0"/>
  </dataFields>
  <formats count="4">
    <format dxfId="7">
      <pivotArea outline="0" collapsedLevelsAreSubtotals="1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chartFormats count="12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5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4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JUGADORES DEL EQUIPO">
  <location ref="A15:A22" firstHeaderRow="1" firstDataRow="1" firstDataCol="1" rowPageCount="1" colPageCount="1"/>
  <pivotFields count="5">
    <pivotField axis="axisRow" showAll="0">
      <items count="15">
        <item x="1"/>
        <item x="10"/>
        <item x="8"/>
        <item x="9"/>
        <item x="2"/>
        <item x="0"/>
        <item x="5"/>
        <item x="4"/>
        <item x="7"/>
        <item x="13"/>
        <item x="11"/>
        <item x="3"/>
        <item x="12"/>
        <item x="6"/>
        <item t="default"/>
      </items>
    </pivotField>
    <pivotField numFmtId="171" showAll="0"/>
    <pivotField numFmtId="169" showAll="0"/>
    <pivotField numFmtId="170" showAll="0"/>
    <pivotField axis="axisPage" multipleItemSelectionAllowed="1" showAll="0">
      <items count="3">
        <item x="0"/>
        <item h="1" x="1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5"/>
    </i>
    <i>
      <x v="10"/>
    </i>
    <i>
      <x v="12"/>
    </i>
    <i t="grand">
      <x/>
    </i>
  </rowItems>
  <colItems count="1">
    <i/>
  </colItems>
  <pageFields count="1">
    <pageField fld="4" hier="-1"/>
  </pageFields>
  <formats count="5">
    <format dxfId="12">
      <pivotArea outline="0" collapsedLevelsAreSubtotals="1" fieldPosition="0"/>
    </format>
    <format dxfId="11">
      <pivotArea type="all" dataOnly="0" outline="0" fieldPosition="0"/>
    </format>
    <format dxfId="10">
      <pivotArea field="0" type="button" dataOnly="0" labelOnly="1" outline="0" axis="axisRow" fieldPosition="0"/>
    </format>
    <format dxfId="9">
      <pivotArea dataOnly="0" labelOnly="1" fieldPosition="0">
        <references count="1">
          <reference field="0" count="6">
            <x v="1"/>
            <x v="2"/>
            <x v="3"/>
            <x v="5"/>
            <x v="10"/>
            <x v="12"/>
          </reference>
        </references>
      </pivotArea>
    </format>
    <format dxfId="8">
      <pivotArea dataOnly="0" labelOnly="1" grandRow="1" outline="0" fieldPosition="0"/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3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9:A10" firstHeaderRow="1" firstDataRow="1" firstDataCol="0" rowPageCount="1" colPageCount="1"/>
  <pivotFields count="5">
    <pivotField showAll="0"/>
    <pivotField dataField="1" numFmtId="171" showAll="0"/>
    <pivotField numFmtId="169" showAll="0"/>
    <pivotField numFmtId="170" showAll="0"/>
    <pivotField axis="axisPage" multipleItemSelectionAllowed="1" showAll="0">
      <items count="3">
        <item x="0"/>
        <item h="1" x="1"/>
        <item t="default"/>
      </items>
    </pivotField>
  </pivotFields>
  <rowItems count="1">
    <i/>
  </rowItems>
  <colItems count="1">
    <i/>
  </colItems>
  <pageFields count="1">
    <pageField fld="4" hier="-1"/>
  </pageFields>
  <dataFields count="1">
    <dataField name="ALTURA MEDIA DE ACEPTADOS" fld="1" subtotal="average" baseField="0" baseItem="2702250"/>
  </dataFields>
  <formats count="4">
    <format dxfId="16">
      <pivotArea outline="0" collapsedLevelsAreSubtotals="1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M17"/>
  <sheetViews>
    <sheetView tabSelected="1" zoomScaleNormal="100" workbookViewId="0">
      <selection activeCell="B17" sqref="B17"/>
    </sheetView>
  </sheetViews>
  <sheetFormatPr baseColWidth="10" defaultRowHeight="15" x14ac:dyDescent="0.25"/>
  <cols>
    <col min="1" max="1" width="20.7109375" style="6" customWidth="1"/>
    <col min="2" max="2" width="11.140625" customWidth="1"/>
    <col min="3" max="3" width="15" customWidth="1"/>
    <col min="4" max="4" width="11.5703125" style="9" customWidth="1"/>
    <col min="5" max="5" width="12.7109375" style="13" customWidth="1"/>
    <col min="6" max="6" width="12.5703125" customWidth="1"/>
    <col min="7" max="7" width="11" style="16" customWidth="1"/>
    <col min="8" max="8" width="12.28515625" customWidth="1"/>
    <col min="9" max="9" width="12.140625" customWidth="1"/>
  </cols>
  <sheetData>
    <row r="1" spans="1:13" x14ac:dyDescent="0.25">
      <c r="A1" s="85" t="s">
        <v>12</v>
      </c>
      <c r="B1" s="85"/>
      <c r="C1" s="85"/>
      <c r="D1" s="85"/>
      <c r="E1" s="85"/>
      <c r="F1" s="85"/>
      <c r="G1" s="85"/>
      <c r="H1" s="85"/>
      <c r="I1" s="85"/>
    </row>
    <row r="2" spans="1:13" x14ac:dyDescent="0.25">
      <c r="A2" s="4" t="s">
        <v>0</v>
      </c>
      <c r="B2" s="1" t="s">
        <v>1</v>
      </c>
      <c r="C2" s="1" t="s">
        <v>2</v>
      </c>
      <c r="D2" s="7" t="s">
        <v>3</v>
      </c>
      <c r="E2" s="11" t="s">
        <v>4</v>
      </c>
      <c r="F2" s="1" t="s">
        <v>5</v>
      </c>
      <c r="G2" s="14" t="s">
        <v>6</v>
      </c>
      <c r="H2" s="1" t="s">
        <v>7</v>
      </c>
      <c r="I2" s="1" t="s">
        <v>8</v>
      </c>
      <c r="L2" s="19" t="s">
        <v>15</v>
      </c>
      <c r="M2" s="18">
        <f>COUNT(A3:A100)</f>
        <v>10</v>
      </c>
    </row>
    <row r="3" spans="1:13" x14ac:dyDescent="0.25">
      <c r="A3" s="5">
        <v>1</v>
      </c>
      <c r="B3" s="2" t="s">
        <v>9</v>
      </c>
      <c r="C3" s="3">
        <v>41913</v>
      </c>
      <c r="D3" s="8">
        <v>10</v>
      </c>
      <c r="E3" s="12">
        <v>300</v>
      </c>
      <c r="F3" s="12">
        <f>D3*E3</f>
        <v>3000</v>
      </c>
      <c r="G3" s="15">
        <v>0.21</v>
      </c>
      <c r="H3" s="10">
        <f>F3*G3</f>
        <v>630</v>
      </c>
      <c r="I3" s="10">
        <f>F3+H3</f>
        <v>3630</v>
      </c>
      <c r="L3" s="19" t="s">
        <v>16</v>
      </c>
      <c r="M3" s="18">
        <f>COUNTIF(B3:B12,"A")</f>
        <v>4</v>
      </c>
    </row>
    <row r="4" spans="1:13" x14ac:dyDescent="0.25">
      <c r="A4" s="5">
        <v>2</v>
      </c>
      <c r="B4" s="2" t="s">
        <v>9</v>
      </c>
      <c r="C4" s="3">
        <v>41913</v>
      </c>
      <c r="D4" s="8">
        <v>15</v>
      </c>
      <c r="E4" s="12">
        <v>250</v>
      </c>
      <c r="F4" s="12">
        <f>D4*E4</f>
        <v>3750</v>
      </c>
      <c r="G4" s="15">
        <v>0.21</v>
      </c>
      <c r="H4" s="10">
        <f>F4*G4</f>
        <v>787.5</v>
      </c>
      <c r="I4" s="10">
        <f>F4+H4</f>
        <v>4537.5</v>
      </c>
      <c r="L4" s="19" t="s">
        <v>17</v>
      </c>
      <c r="M4" s="18">
        <f>COUNTIF(B4:B12,"B")</f>
        <v>3</v>
      </c>
    </row>
    <row r="5" spans="1:13" x14ac:dyDescent="0.25">
      <c r="A5" s="5">
        <v>3</v>
      </c>
      <c r="B5" s="2" t="s">
        <v>10</v>
      </c>
      <c r="C5" s="3">
        <v>41913</v>
      </c>
      <c r="D5" s="8">
        <v>5</v>
      </c>
      <c r="E5" s="12">
        <v>300</v>
      </c>
      <c r="F5" s="12">
        <f>D5*E5</f>
        <v>1500</v>
      </c>
      <c r="G5" s="15">
        <v>0.21</v>
      </c>
      <c r="H5" s="10">
        <f>F5*G5</f>
        <v>315</v>
      </c>
      <c r="I5" s="10">
        <f>F5+H5</f>
        <v>1815</v>
      </c>
      <c r="L5" s="19" t="s">
        <v>18</v>
      </c>
      <c r="M5" s="18">
        <f>COUNTIF(B3:B12,"C")</f>
        <v>3</v>
      </c>
    </row>
    <row r="6" spans="1:13" x14ac:dyDescent="0.25">
      <c r="A6" s="5">
        <v>4</v>
      </c>
      <c r="B6" s="2" t="s">
        <v>11</v>
      </c>
      <c r="C6" s="3">
        <v>41913</v>
      </c>
      <c r="D6" s="8">
        <v>10</v>
      </c>
      <c r="E6" s="12">
        <v>300</v>
      </c>
      <c r="F6" s="12">
        <f>D6*E6</f>
        <v>3000</v>
      </c>
      <c r="G6" s="15">
        <v>0.21</v>
      </c>
      <c r="H6" s="10">
        <f>F6*G6</f>
        <v>630</v>
      </c>
      <c r="I6" s="10">
        <f>F6+H6</f>
        <v>3630</v>
      </c>
      <c r="L6" s="6"/>
    </row>
    <row r="7" spans="1:13" x14ac:dyDescent="0.25">
      <c r="A7" s="5">
        <v>5</v>
      </c>
      <c r="B7" s="2" t="s">
        <v>10</v>
      </c>
      <c r="C7" s="3">
        <v>41913</v>
      </c>
      <c r="D7" s="8">
        <v>20</v>
      </c>
      <c r="E7" s="12">
        <v>250</v>
      </c>
      <c r="F7" s="12">
        <f>D7*E7</f>
        <v>5000</v>
      </c>
      <c r="G7" s="15">
        <v>0.21</v>
      </c>
      <c r="H7" s="10">
        <f>F7*G7</f>
        <v>1050</v>
      </c>
      <c r="I7" s="10">
        <f>F7+H7</f>
        <v>6050</v>
      </c>
      <c r="L7" s="20" t="s">
        <v>19</v>
      </c>
      <c r="M7" s="17">
        <f ca="1">SUMIF(B3:B12,"A",F3:F11)</f>
        <v>13000</v>
      </c>
    </row>
    <row r="8" spans="1:13" x14ac:dyDescent="0.25">
      <c r="A8" s="5">
        <v>6</v>
      </c>
      <c r="B8" s="2" t="s">
        <v>11</v>
      </c>
      <c r="C8" s="3">
        <v>41914</v>
      </c>
      <c r="D8" s="8">
        <v>10</v>
      </c>
      <c r="E8" s="12">
        <v>225</v>
      </c>
      <c r="F8" s="12">
        <f>D8*E8</f>
        <v>2250</v>
      </c>
      <c r="G8" s="15">
        <v>0.21</v>
      </c>
      <c r="H8" s="10">
        <f>F8*G8</f>
        <v>472.5</v>
      </c>
      <c r="I8" s="10">
        <f>F8+H8</f>
        <v>2722.5</v>
      </c>
      <c r="L8" s="20" t="s">
        <v>20</v>
      </c>
      <c r="M8" s="17">
        <f>SUMIF(B3:B12,"B",F3:F12)</f>
        <v>9750</v>
      </c>
    </row>
    <row r="9" spans="1:13" x14ac:dyDescent="0.25">
      <c r="A9" s="5">
        <v>7</v>
      </c>
      <c r="B9" s="2" t="s">
        <v>11</v>
      </c>
      <c r="C9" s="3">
        <v>41914</v>
      </c>
      <c r="D9" s="8">
        <v>15</v>
      </c>
      <c r="E9" s="12">
        <v>300</v>
      </c>
      <c r="F9" s="12">
        <f>D9*E9</f>
        <v>4500</v>
      </c>
      <c r="G9" s="15">
        <v>0.21</v>
      </c>
      <c r="H9" s="10">
        <f>F9*G9</f>
        <v>945</v>
      </c>
      <c r="I9" s="10">
        <f>F9+H9</f>
        <v>5445</v>
      </c>
      <c r="L9" s="20" t="s">
        <v>21</v>
      </c>
      <c r="M9" s="17">
        <f>SUMIF(B3:B12,"C",F3:F12)</f>
        <v>7750</v>
      </c>
    </row>
    <row r="10" spans="1:13" x14ac:dyDescent="0.25">
      <c r="A10" s="5">
        <v>8</v>
      </c>
      <c r="B10" s="2" t="s">
        <v>9</v>
      </c>
      <c r="C10" s="3">
        <v>41914</v>
      </c>
      <c r="D10" s="8">
        <v>5</v>
      </c>
      <c r="E10" s="12">
        <v>250</v>
      </c>
      <c r="F10" s="12">
        <f>D10*E10</f>
        <v>1250</v>
      </c>
      <c r="G10" s="15">
        <v>0.21</v>
      </c>
      <c r="H10" s="10">
        <f>F10*G10</f>
        <v>262.5</v>
      </c>
      <c r="I10" s="10">
        <f>F10+H10</f>
        <v>1512.5</v>
      </c>
      <c r="L10" s="6"/>
    </row>
    <row r="11" spans="1:13" x14ac:dyDescent="0.25">
      <c r="A11" s="5">
        <v>9</v>
      </c>
      <c r="B11" s="2" t="s">
        <v>10</v>
      </c>
      <c r="C11" s="3">
        <v>41914</v>
      </c>
      <c r="D11" s="8">
        <v>5</v>
      </c>
      <c r="E11" s="12">
        <v>250</v>
      </c>
      <c r="F11" s="12">
        <f>D11*E11</f>
        <v>1250</v>
      </c>
      <c r="G11" s="15">
        <v>0.21</v>
      </c>
      <c r="H11" s="10">
        <f>F11*G11</f>
        <v>262.5</v>
      </c>
      <c r="I11" s="10">
        <f>F11+H11</f>
        <v>1512.5</v>
      </c>
      <c r="L11" s="20" t="s">
        <v>22</v>
      </c>
      <c r="M11" s="17">
        <f>AVERAGEIF(B3:B12,"A",H3:H12)</f>
        <v>682.5</v>
      </c>
    </row>
    <row r="12" spans="1:13" x14ac:dyDescent="0.25">
      <c r="A12" s="5">
        <v>10</v>
      </c>
      <c r="B12" s="25" t="s">
        <v>9</v>
      </c>
      <c r="C12" s="3">
        <v>41914</v>
      </c>
      <c r="D12" s="8">
        <v>25</v>
      </c>
      <c r="E12" s="12">
        <v>200</v>
      </c>
      <c r="F12" s="12">
        <f>D12*E12</f>
        <v>5000</v>
      </c>
      <c r="G12" s="15">
        <v>0.21</v>
      </c>
      <c r="H12" s="10">
        <f>F12*G12</f>
        <v>1050</v>
      </c>
      <c r="I12" s="10">
        <f>F12+H12</f>
        <v>6050</v>
      </c>
      <c r="L12" s="20" t="s">
        <v>23</v>
      </c>
      <c r="M12" s="17">
        <f>AVERAGEIF(B3:B12,"B",H3:H12)</f>
        <v>682.5</v>
      </c>
    </row>
    <row r="13" spans="1:13" x14ac:dyDescent="0.25">
      <c r="D13" s="21">
        <f>AVERAGE(D3:D12)</f>
        <v>12</v>
      </c>
      <c r="E13" s="22">
        <f>AVERAGE(E3:E12)</f>
        <v>262.5</v>
      </c>
      <c r="F13" s="23">
        <f>SUM(F3:F12)</f>
        <v>30500</v>
      </c>
      <c r="H13" s="24">
        <f>SUM(H3:H12)</f>
        <v>6405</v>
      </c>
      <c r="I13" s="24">
        <f>SUM(I3:I12)</f>
        <v>36905</v>
      </c>
      <c r="L13" s="20" t="s">
        <v>24</v>
      </c>
      <c r="M13" s="17">
        <f>AVERAGEIF(B3:B12,"C",H3:H12)</f>
        <v>542.5</v>
      </c>
    </row>
    <row r="14" spans="1:13" x14ac:dyDescent="0.25">
      <c r="D14" s="8" t="s">
        <v>13</v>
      </c>
      <c r="E14" s="12" t="s">
        <v>13</v>
      </c>
      <c r="F14" s="2" t="s">
        <v>14</v>
      </c>
      <c r="H14" s="2" t="s">
        <v>14</v>
      </c>
      <c r="I14" s="2" t="s">
        <v>14</v>
      </c>
    </row>
    <row r="17" spans="2:2" ht="15" customHeight="1" x14ac:dyDescent="0.25">
      <c r="B17" s="30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H31"/>
  <sheetViews>
    <sheetView workbookViewId="0">
      <selection activeCell="A13" sqref="A13"/>
    </sheetView>
  </sheetViews>
  <sheetFormatPr baseColWidth="10" defaultRowHeight="15" x14ac:dyDescent="0.25"/>
  <cols>
    <col min="1" max="1" width="11.5703125" customWidth="1"/>
    <col min="9" max="9" width="1.140625" customWidth="1"/>
  </cols>
  <sheetData>
    <row r="1" spans="1:8" x14ac:dyDescent="0.25">
      <c r="A1" s="66"/>
      <c r="B1" s="51"/>
      <c r="C1" s="51"/>
      <c r="D1" s="67"/>
      <c r="E1" s="68"/>
      <c r="F1" s="51"/>
      <c r="G1" s="69"/>
      <c r="H1" s="37"/>
    </row>
    <row r="2" spans="1:8" x14ac:dyDescent="0.25">
      <c r="A2" s="70" t="s">
        <v>86</v>
      </c>
      <c r="B2" s="79">
        <v>2</v>
      </c>
      <c r="C2" s="59"/>
      <c r="D2" s="60"/>
      <c r="E2" s="61"/>
      <c r="F2" s="59"/>
      <c r="G2" s="62"/>
      <c r="H2" s="39"/>
    </row>
    <row r="3" spans="1:8" x14ac:dyDescent="0.25">
      <c r="A3" s="70"/>
      <c r="B3" s="59"/>
      <c r="C3" s="59"/>
      <c r="D3" s="60"/>
      <c r="E3" s="61"/>
      <c r="F3" s="59"/>
      <c r="G3" s="62"/>
      <c r="H3" s="39"/>
    </row>
    <row r="4" spans="1:8" x14ac:dyDescent="0.25">
      <c r="A4" s="70" t="s">
        <v>1</v>
      </c>
      <c r="B4" s="86" t="str">
        <f>VLOOKUP(B2,'Tabla facturas'!A2:I12,2,TRUE)</f>
        <v>A</v>
      </c>
      <c r="C4" s="86"/>
      <c r="D4" s="86"/>
      <c r="E4" s="61"/>
      <c r="F4" s="59"/>
      <c r="G4" s="62"/>
      <c r="H4" s="39"/>
    </row>
    <row r="5" spans="1:8" x14ac:dyDescent="0.25">
      <c r="A5" s="70"/>
      <c r="B5" s="59"/>
      <c r="C5" s="59"/>
      <c r="D5" s="60"/>
      <c r="E5" s="61"/>
      <c r="F5" s="59"/>
      <c r="G5" s="62"/>
      <c r="H5" s="39"/>
    </row>
    <row r="6" spans="1:8" x14ac:dyDescent="0.25">
      <c r="A6" s="70" t="s">
        <v>2</v>
      </c>
      <c r="B6" s="3">
        <f>VLOOKUP(B2,'Tabla facturas'!A3:I12,3,TRUE)</f>
        <v>41913</v>
      </c>
      <c r="C6" s="59"/>
      <c r="D6" s="60"/>
      <c r="E6" s="61"/>
      <c r="F6" s="59"/>
      <c r="G6" s="62"/>
      <c r="H6" s="39"/>
    </row>
    <row r="7" spans="1:8" x14ac:dyDescent="0.25">
      <c r="A7" s="70"/>
      <c r="B7" s="59"/>
      <c r="C7" s="59"/>
      <c r="D7" s="60"/>
      <c r="E7" s="61"/>
      <c r="F7" s="59"/>
      <c r="G7" s="62"/>
      <c r="H7" s="39"/>
    </row>
    <row r="8" spans="1:8" x14ac:dyDescent="0.25">
      <c r="A8" s="70"/>
      <c r="B8" s="59"/>
      <c r="C8" s="59"/>
      <c r="D8" s="60"/>
      <c r="E8" s="61"/>
      <c r="F8" s="59"/>
      <c r="G8" s="62"/>
      <c r="H8" s="39"/>
    </row>
    <row r="9" spans="1:8" x14ac:dyDescent="0.25">
      <c r="A9" s="83" t="s">
        <v>3</v>
      </c>
      <c r="B9" s="76" t="s">
        <v>4</v>
      </c>
      <c r="C9" s="77" t="s">
        <v>5</v>
      </c>
      <c r="D9" s="78" t="s">
        <v>6</v>
      </c>
      <c r="E9" s="77" t="s">
        <v>7</v>
      </c>
      <c r="F9" s="77" t="s">
        <v>8</v>
      </c>
      <c r="G9" s="62"/>
      <c r="H9" s="39"/>
    </row>
    <row r="10" spans="1:8" x14ac:dyDescent="0.25">
      <c r="A10" s="84">
        <f>VLOOKUP(B2,'Tabla facturas'!A3:I12,4,TRUE)</f>
        <v>15</v>
      </c>
      <c r="B10" s="81">
        <f>VLOOKUP(B2,'Tabla facturas'!A3:I12,5,TRUE)</f>
        <v>250</v>
      </c>
      <c r="C10" s="81">
        <f>VLOOKUP(B2,'Tabla facturas'!A3:I12,6,TRUE)</f>
        <v>3750</v>
      </c>
      <c r="D10" s="82">
        <f>VLOOKUP(B2,'Tabla facturas'!A3:I12,7,TRUE)</f>
        <v>0.21</v>
      </c>
      <c r="E10" s="81">
        <f>VLOOKUP(B2,'Tabla facturas'!A3:I12,8,TRUE)</f>
        <v>787.5</v>
      </c>
      <c r="F10" s="81">
        <f>VLOOKUP(B2,'Tabla facturas'!A3:I12,9,TRUE)</f>
        <v>4537.5</v>
      </c>
      <c r="G10" s="62"/>
      <c r="H10" s="39"/>
    </row>
    <row r="11" spans="1:8" x14ac:dyDescent="0.25">
      <c r="A11" s="70"/>
      <c r="B11" s="59"/>
      <c r="C11" s="59"/>
      <c r="D11" s="60"/>
      <c r="E11" s="61"/>
      <c r="F11" s="59"/>
      <c r="G11" s="62"/>
      <c r="H11" s="39"/>
    </row>
    <row r="12" spans="1:8" x14ac:dyDescent="0.25">
      <c r="A12" s="70"/>
      <c r="B12" s="59"/>
      <c r="C12" s="59"/>
      <c r="D12" s="60"/>
      <c r="E12" s="61"/>
      <c r="F12" s="59"/>
      <c r="G12" s="62"/>
      <c r="H12" s="39"/>
    </row>
    <row r="13" spans="1:8" x14ac:dyDescent="0.25">
      <c r="A13" s="70"/>
      <c r="B13" s="59"/>
      <c r="C13" s="80"/>
      <c r="D13" s="60"/>
      <c r="E13" s="61"/>
      <c r="F13" s="59"/>
      <c r="G13" s="62"/>
      <c r="H13" s="39"/>
    </row>
    <row r="14" spans="1:8" hidden="1" x14ac:dyDescent="0.25">
      <c r="A14" s="70" t="b">
        <v>1</v>
      </c>
      <c r="B14" s="59"/>
      <c r="C14" s="59"/>
      <c r="D14" s="60"/>
      <c r="E14" s="61"/>
      <c r="F14" s="59"/>
      <c r="G14" s="62"/>
      <c r="H14" s="39"/>
    </row>
    <row r="15" spans="1:8" x14ac:dyDescent="0.25">
      <c r="A15" s="70"/>
      <c r="B15" s="59"/>
      <c r="C15" s="59"/>
      <c r="D15" s="60"/>
      <c r="E15" s="61"/>
      <c r="F15" s="59"/>
      <c r="G15" s="62"/>
      <c r="H15" s="39"/>
    </row>
    <row r="16" spans="1:8" x14ac:dyDescent="0.25">
      <c r="A16" s="70"/>
      <c r="B16" s="59"/>
      <c r="C16" s="59"/>
      <c r="D16" s="60"/>
      <c r="E16" s="61"/>
      <c r="F16" s="59"/>
      <c r="G16" s="62"/>
      <c r="H16" s="39"/>
    </row>
    <row r="17" spans="1:8" x14ac:dyDescent="0.25">
      <c r="A17" s="87" t="str">
        <f>IF(A14=TRUE,"FACTURA PAGADA","PENDIENTE DE COBRO")</f>
        <v>FACTURA PAGADA</v>
      </c>
      <c r="B17" s="88"/>
      <c r="C17" s="88"/>
      <c r="D17" s="88"/>
      <c r="E17" s="88"/>
      <c r="F17" s="88"/>
      <c r="G17" s="88"/>
      <c r="H17" s="39"/>
    </row>
    <row r="18" spans="1:8" x14ac:dyDescent="0.25">
      <c r="A18" s="87"/>
      <c r="B18" s="88"/>
      <c r="C18" s="88"/>
      <c r="D18" s="88"/>
      <c r="E18" s="88"/>
      <c r="F18" s="88"/>
      <c r="G18" s="88"/>
      <c r="H18" s="39"/>
    </row>
    <row r="19" spans="1:8" x14ac:dyDescent="0.25">
      <c r="A19" s="87"/>
      <c r="B19" s="88"/>
      <c r="C19" s="88"/>
      <c r="D19" s="88"/>
      <c r="E19" s="88"/>
      <c r="F19" s="88"/>
      <c r="G19" s="88"/>
      <c r="H19" s="39"/>
    </row>
    <row r="20" spans="1:8" x14ac:dyDescent="0.25">
      <c r="A20" s="70"/>
      <c r="B20" s="59"/>
      <c r="C20" s="59"/>
      <c r="D20" s="60"/>
      <c r="E20" s="61"/>
      <c r="F20" s="59"/>
      <c r="G20" s="62"/>
      <c r="H20" s="39"/>
    </row>
    <row r="21" spans="1:8" x14ac:dyDescent="0.25">
      <c r="A21" s="70"/>
      <c r="B21" s="59"/>
      <c r="C21" s="59"/>
      <c r="D21" s="60"/>
      <c r="E21" s="61"/>
      <c r="F21" s="59"/>
      <c r="G21" s="62"/>
      <c r="H21" s="39"/>
    </row>
    <row r="22" spans="1:8" x14ac:dyDescent="0.25">
      <c r="A22" s="70"/>
      <c r="B22" s="59"/>
      <c r="C22" s="59"/>
      <c r="D22" s="60"/>
      <c r="E22" s="61"/>
      <c r="F22" s="59"/>
      <c r="G22" s="62"/>
      <c r="H22" s="39"/>
    </row>
    <row r="23" spans="1:8" x14ac:dyDescent="0.25">
      <c r="A23" s="70"/>
      <c r="B23" s="59"/>
      <c r="C23" s="59"/>
      <c r="D23" s="60"/>
      <c r="E23" s="61"/>
      <c r="F23" s="59"/>
      <c r="G23" s="62"/>
      <c r="H23" s="39"/>
    </row>
    <row r="24" spans="1:8" x14ac:dyDescent="0.25">
      <c r="A24" s="70"/>
      <c r="B24" s="59"/>
      <c r="C24" s="59"/>
      <c r="D24" s="60"/>
      <c r="E24" s="61"/>
      <c r="F24" s="59"/>
      <c r="G24" s="62"/>
      <c r="H24" s="39"/>
    </row>
    <row r="25" spans="1:8" x14ac:dyDescent="0.25">
      <c r="A25" s="70"/>
      <c r="B25" s="59"/>
      <c r="C25" s="59"/>
      <c r="D25" s="60"/>
      <c r="E25" s="61"/>
      <c r="F25" s="59"/>
      <c r="G25" s="62"/>
      <c r="H25" s="39"/>
    </row>
    <row r="26" spans="1:8" x14ac:dyDescent="0.25">
      <c r="A26" s="70"/>
      <c r="B26" s="59"/>
      <c r="C26" s="59"/>
      <c r="D26" s="60"/>
      <c r="E26" s="61"/>
      <c r="F26" s="59"/>
      <c r="G26" s="62"/>
      <c r="H26" s="39"/>
    </row>
    <row r="27" spans="1:8" x14ac:dyDescent="0.25">
      <c r="A27" s="70"/>
      <c r="B27" s="59"/>
      <c r="C27" s="59"/>
      <c r="D27" s="60"/>
      <c r="E27" s="61"/>
      <c r="F27" s="59"/>
      <c r="G27" s="62"/>
      <c r="H27" s="39"/>
    </row>
    <row r="28" spans="1:8" x14ac:dyDescent="0.25">
      <c r="A28" s="70"/>
      <c r="B28" s="59"/>
      <c r="C28" s="59"/>
      <c r="D28" s="60"/>
      <c r="E28" s="61"/>
      <c r="F28" s="59"/>
      <c r="G28" s="62"/>
      <c r="H28" s="39"/>
    </row>
    <row r="29" spans="1:8" x14ac:dyDescent="0.25">
      <c r="A29" s="70"/>
      <c r="B29" s="59"/>
      <c r="C29" s="59"/>
      <c r="D29" s="60"/>
      <c r="E29" s="61"/>
      <c r="F29" s="59"/>
      <c r="G29" s="62"/>
      <c r="H29" s="39"/>
    </row>
    <row r="30" spans="1:8" x14ac:dyDescent="0.25">
      <c r="A30" s="70"/>
      <c r="B30" s="59"/>
      <c r="C30" s="59"/>
      <c r="D30" s="60"/>
      <c r="E30" s="61"/>
      <c r="F30" s="59"/>
      <c r="G30" s="62"/>
      <c r="H30" s="39"/>
    </row>
    <row r="31" spans="1:8" ht="15.75" thickBot="1" x14ac:dyDescent="0.3">
      <c r="A31" s="71"/>
      <c r="B31" s="72"/>
      <c r="C31" s="72"/>
      <c r="D31" s="73"/>
      <c r="E31" s="74"/>
      <c r="F31" s="72"/>
      <c r="G31" s="75"/>
      <c r="H31" s="41"/>
    </row>
  </sheetData>
  <mergeCells count="2">
    <mergeCell ref="B4:D4"/>
    <mergeCell ref="A17:G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180975</xdr:colOff>
                    <xdr:row>16</xdr:row>
                    <xdr:rowOff>161925</xdr:rowOff>
                  </from>
                  <to>
                    <xdr:col>1</xdr:col>
                    <xdr:colOff>247650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B7"/>
  <sheetViews>
    <sheetView workbookViewId="0">
      <selection activeCell="A11" sqref="A11"/>
    </sheetView>
  </sheetViews>
  <sheetFormatPr baseColWidth="10" defaultRowHeight="15" x14ac:dyDescent="0.25"/>
  <cols>
    <col min="1" max="1" width="17.5703125" customWidth="1"/>
    <col min="2" max="2" width="17" customWidth="1"/>
    <col min="3" max="3" width="10.7109375" customWidth="1"/>
    <col min="4" max="4" width="12.5703125" bestFit="1" customWidth="1"/>
  </cols>
  <sheetData>
    <row r="3" spans="1:2" x14ac:dyDescent="0.25">
      <c r="A3" s="27" t="s">
        <v>25</v>
      </c>
      <c r="B3" t="s">
        <v>27</v>
      </c>
    </row>
    <row r="4" spans="1:2" x14ac:dyDescent="0.25">
      <c r="A4" s="29" t="s">
        <v>9</v>
      </c>
      <c r="B4" s="28">
        <v>55</v>
      </c>
    </row>
    <row r="5" spans="1:2" x14ac:dyDescent="0.25">
      <c r="A5" s="29" t="s">
        <v>11</v>
      </c>
      <c r="B5" s="28">
        <v>35</v>
      </c>
    </row>
    <row r="6" spans="1:2" x14ac:dyDescent="0.25">
      <c r="A6" s="29" t="s">
        <v>10</v>
      </c>
      <c r="B6" s="28">
        <v>30</v>
      </c>
    </row>
    <row r="7" spans="1:2" x14ac:dyDescent="0.25">
      <c r="A7" s="29" t="s">
        <v>26</v>
      </c>
      <c r="B7" s="28">
        <v>120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19"/>
  <sheetViews>
    <sheetView workbookViewId="0">
      <selection activeCell="H19" sqref="H19"/>
    </sheetView>
  </sheetViews>
  <sheetFormatPr baseColWidth="10" defaultRowHeight="15" outlineLevelRow="2" x14ac:dyDescent="0.25"/>
  <sheetData>
    <row r="1" spans="1:9" x14ac:dyDescent="0.25">
      <c r="A1" s="4" t="s">
        <v>0</v>
      </c>
      <c r="B1" s="1" t="s">
        <v>1</v>
      </c>
      <c r="C1" s="1" t="s">
        <v>2</v>
      </c>
      <c r="D1" s="7" t="s">
        <v>3</v>
      </c>
      <c r="E1" s="11" t="s">
        <v>4</v>
      </c>
      <c r="F1" s="1" t="s">
        <v>5</v>
      </c>
      <c r="G1" s="14" t="s">
        <v>6</v>
      </c>
      <c r="H1" s="1" t="s">
        <v>7</v>
      </c>
      <c r="I1" s="1" t="s">
        <v>8</v>
      </c>
    </row>
    <row r="2" spans="1:9" outlineLevel="2" x14ac:dyDescent="0.25">
      <c r="A2" s="5">
        <v>1</v>
      </c>
      <c r="B2" s="2" t="s">
        <v>9</v>
      </c>
      <c r="C2" s="3">
        <v>41913</v>
      </c>
      <c r="D2" s="8">
        <v>10</v>
      </c>
      <c r="E2" s="12">
        <v>300</v>
      </c>
      <c r="F2" s="12">
        <f>D2*E2</f>
        <v>3000</v>
      </c>
      <c r="G2" s="15">
        <v>0.21</v>
      </c>
      <c r="H2" s="10">
        <f>F2*G2</f>
        <v>630</v>
      </c>
      <c r="I2" s="10">
        <f>F2+H2</f>
        <v>3630</v>
      </c>
    </row>
    <row r="3" spans="1:9" outlineLevel="2" x14ac:dyDescent="0.25">
      <c r="A3" s="5">
        <v>2</v>
      </c>
      <c r="B3" s="2" t="s">
        <v>9</v>
      </c>
      <c r="C3" s="3">
        <v>41913</v>
      </c>
      <c r="D3" s="8">
        <v>15</v>
      </c>
      <c r="E3" s="12">
        <v>250</v>
      </c>
      <c r="F3" s="12">
        <f>D3*E3</f>
        <v>3750</v>
      </c>
      <c r="G3" s="15">
        <v>0.21</v>
      </c>
      <c r="H3" s="10">
        <f>F3*G3</f>
        <v>787.5</v>
      </c>
      <c r="I3" s="10">
        <f>F3+H3</f>
        <v>4537.5</v>
      </c>
    </row>
    <row r="4" spans="1:9" outlineLevel="2" x14ac:dyDescent="0.25">
      <c r="A4" s="5">
        <v>4</v>
      </c>
      <c r="B4" s="2" t="s">
        <v>11</v>
      </c>
      <c r="C4" s="3">
        <v>41913</v>
      </c>
      <c r="D4" s="8">
        <v>10</v>
      </c>
      <c r="E4" s="12">
        <v>300</v>
      </c>
      <c r="F4" s="12">
        <f>D4*E4</f>
        <v>3000</v>
      </c>
      <c r="G4" s="15">
        <v>0.21</v>
      </c>
      <c r="H4" s="10">
        <f>F4*G4</f>
        <v>630</v>
      </c>
      <c r="I4" s="10">
        <f>F4+H4</f>
        <v>3630</v>
      </c>
    </row>
    <row r="5" spans="1:9" outlineLevel="2" x14ac:dyDescent="0.25">
      <c r="A5" s="5">
        <v>3</v>
      </c>
      <c r="B5" s="2" t="s">
        <v>10</v>
      </c>
      <c r="C5" s="3">
        <v>41913</v>
      </c>
      <c r="D5" s="8">
        <v>5</v>
      </c>
      <c r="E5" s="12">
        <v>300</v>
      </c>
      <c r="F5" s="12">
        <f>D5*E5</f>
        <v>1500</v>
      </c>
      <c r="G5" s="15">
        <v>0.21</v>
      </c>
      <c r="H5" s="10">
        <f>F5*G5</f>
        <v>315</v>
      </c>
      <c r="I5" s="10">
        <f>F5+H5</f>
        <v>1815</v>
      </c>
    </row>
    <row r="6" spans="1:9" outlineLevel="2" x14ac:dyDescent="0.25">
      <c r="A6" s="5">
        <v>5</v>
      </c>
      <c r="B6" s="2" t="s">
        <v>10</v>
      </c>
      <c r="C6" s="3">
        <v>41913</v>
      </c>
      <c r="D6" s="8">
        <v>20</v>
      </c>
      <c r="E6" s="12">
        <v>250</v>
      </c>
      <c r="F6" s="12">
        <f>D6*E6</f>
        <v>5000</v>
      </c>
      <c r="G6" s="15">
        <v>0.21</v>
      </c>
      <c r="H6" s="10">
        <f>F6*G6</f>
        <v>1050</v>
      </c>
      <c r="I6" s="10">
        <f>F6+H6</f>
        <v>6050</v>
      </c>
    </row>
    <row r="7" spans="1:9" outlineLevel="1" x14ac:dyDescent="0.25">
      <c r="A7" s="5"/>
      <c r="B7" s="2"/>
      <c r="C7" s="64" t="s">
        <v>81</v>
      </c>
      <c r="D7" s="8"/>
      <c r="E7" s="12"/>
      <c r="F7" s="12"/>
      <c r="G7" s="15"/>
      <c r="H7" s="10"/>
      <c r="I7" s="10">
        <f>SUBTOTAL(9,I2:I6)</f>
        <v>19662.5</v>
      </c>
    </row>
    <row r="8" spans="1:9" outlineLevel="2" x14ac:dyDescent="0.25">
      <c r="A8" s="5">
        <v>8</v>
      </c>
      <c r="B8" s="2" t="s">
        <v>9</v>
      </c>
      <c r="C8" s="3">
        <v>41914</v>
      </c>
      <c r="D8" s="8">
        <v>5</v>
      </c>
      <c r="E8" s="12">
        <v>250</v>
      </c>
      <c r="F8" s="12">
        <f>D8*E8</f>
        <v>1250</v>
      </c>
      <c r="G8" s="15">
        <v>0.21</v>
      </c>
      <c r="H8" s="10">
        <f>F8*G8</f>
        <v>262.5</v>
      </c>
      <c r="I8" s="10">
        <f>F8+H8</f>
        <v>1512.5</v>
      </c>
    </row>
    <row r="9" spans="1:9" outlineLevel="2" x14ac:dyDescent="0.25">
      <c r="A9" s="5">
        <v>10</v>
      </c>
      <c r="B9" s="25" t="s">
        <v>9</v>
      </c>
      <c r="C9" s="3">
        <v>41914</v>
      </c>
      <c r="D9" s="8">
        <v>25</v>
      </c>
      <c r="E9" s="12">
        <v>200</v>
      </c>
      <c r="F9" s="12">
        <f>D9*E9</f>
        <v>5000</v>
      </c>
      <c r="G9" s="15">
        <v>0.21</v>
      </c>
      <c r="H9" s="10">
        <f>F9*G9</f>
        <v>1050</v>
      </c>
      <c r="I9" s="10">
        <f>F9+H9</f>
        <v>6050</v>
      </c>
    </row>
    <row r="10" spans="1:9" outlineLevel="2" x14ac:dyDescent="0.25">
      <c r="A10" s="5">
        <v>6</v>
      </c>
      <c r="B10" s="2" t="s">
        <v>11</v>
      </c>
      <c r="C10" s="3">
        <v>41914</v>
      </c>
      <c r="D10" s="8">
        <v>10</v>
      </c>
      <c r="E10" s="12">
        <v>225</v>
      </c>
      <c r="F10" s="12">
        <f>D10*E10</f>
        <v>2250</v>
      </c>
      <c r="G10" s="15">
        <v>0.21</v>
      </c>
      <c r="H10" s="10">
        <f>F10*G10</f>
        <v>472.5</v>
      </c>
      <c r="I10" s="10">
        <f>F10+H10</f>
        <v>2722.5</v>
      </c>
    </row>
    <row r="11" spans="1:9" outlineLevel="2" x14ac:dyDescent="0.25">
      <c r="A11" s="5">
        <v>7</v>
      </c>
      <c r="B11" s="2" t="s">
        <v>11</v>
      </c>
      <c r="C11" s="3">
        <v>41914</v>
      </c>
      <c r="D11" s="8">
        <v>15</v>
      </c>
      <c r="E11" s="12">
        <v>300</v>
      </c>
      <c r="F11" s="12">
        <f>D11*E11</f>
        <v>4500</v>
      </c>
      <c r="G11" s="15">
        <v>0.21</v>
      </c>
      <c r="H11" s="10">
        <f>F11*G11</f>
        <v>945</v>
      </c>
      <c r="I11" s="10">
        <f>F11+H11</f>
        <v>5445</v>
      </c>
    </row>
    <row r="12" spans="1:9" outlineLevel="2" x14ac:dyDescent="0.25">
      <c r="A12" s="5">
        <v>9</v>
      </c>
      <c r="B12" s="2" t="s">
        <v>10</v>
      </c>
      <c r="C12" s="3">
        <v>41914</v>
      </c>
      <c r="D12" s="8">
        <v>5</v>
      </c>
      <c r="E12" s="12">
        <v>250</v>
      </c>
      <c r="F12" s="12">
        <f>D12*E12</f>
        <v>1250</v>
      </c>
      <c r="G12" s="15">
        <v>0.21</v>
      </c>
      <c r="H12" s="10">
        <f>F12*G12</f>
        <v>262.5</v>
      </c>
      <c r="I12" s="10">
        <f>F12+H12</f>
        <v>1512.5</v>
      </c>
    </row>
    <row r="13" spans="1:9" outlineLevel="1" x14ac:dyDescent="0.25">
      <c r="A13" s="58"/>
      <c r="B13" s="59"/>
      <c r="C13" s="65" t="s">
        <v>82</v>
      </c>
      <c r="D13" s="60"/>
      <c r="E13" s="61"/>
      <c r="F13" s="61"/>
      <c r="G13" s="62"/>
      <c r="H13" s="63"/>
      <c r="I13" s="63">
        <f>SUBTOTAL(9,I8:I12)</f>
        <v>17242.5</v>
      </c>
    </row>
    <row r="14" spans="1:9" x14ac:dyDescent="0.25">
      <c r="A14" s="58"/>
      <c r="B14" s="59"/>
      <c r="C14" s="65" t="s">
        <v>26</v>
      </c>
      <c r="D14" s="60"/>
      <c r="E14" s="61"/>
      <c r="F14" s="61"/>
      <c r="G14" s="62"/>
      <c r="H14" s="63"/>
      <c r="I14" s="63">
        <f>SUBTOTAL(9,I2:I12)</f>
        <v>36905</v>
      </c>
    </row>
    <row r="15" spans="1:9" x14ac:dyDescent="0.25">
      <c r="I15" s="26"/>
    </row>
    <row r="19" spans="8:8" x14ac:dyDescent="0.25">
      <c r="H19" s="30"/>
    </row>
  </sheetData>
  <autoFilter ref="A1:I12">
    <sortState ref="A2:I11">
      <sortCondition ref="C1:C1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36"/>
  <sheetViews>
    <sheetView topLeftCell="A14" zoomScaleNormal="100" workbookViewId="0">
      <selection activeCell="E27" sqref="E27:E36"/>
    </sheetView>
  </sheetViews>
  <sheetFormatPr baseColWidth="10" defaultRowHeight="15" x14ac:dyDescent="0.25"/>
  <cols>
    <col min="2" max="2" width="24.140625" customWidth="1"/>
    <col min="3" max="3" width="21.85546875" customWidth="1"/>
    <col min="4" max="4" width="19" customWidth="1"/>
    <col min="5" max="5" width="25" customWidth="1"/>
  </cols>
  <sheetData>
    <row r="1" spans="1:5" x14ac:dyDescent="0.25">
      <c r="A1" s="32" t="s">
        <v>28</v>
      </c>
      <c r="B1" s="32" t="s">
        <v>29</v>
      </c>
    </row>
    <row r="2" spans="1:5" x14ac:dyDescent="0.25">
      <c r="A2" s="31">
        <v>15</v>
      </c>
      <c r="B2" s="2" t="str">
        <f>IF(A2&gt;=18,"Puedes votar","Lo siento, no puedes votar")</f>
        <v>Lo siento, no puedes votar</v>
      </c>
    </row>
    <row r="3" spans="1:5" x14ac:dyDescent="0.25">
      <c r="A3" s="31">
        <v>21</v>
      </c>
      <c r="B3" s="2" t="str">
        <f t="shared" ref="B3:B11" si="0">IF(A3&gt;=18,"Puedes votar","Lo siento, no puedes votar")</f>
        <v>Puedes votar</v>
      </c>
    </row>
    <row r="4" spans="1:5" x14ac:dyDescent="0.25">
      <c r="A4" s="31">
        <v>12</v>
      </c>
      <c r="B4" s="2" t="str">
        <f t="shared" si="0"/>
        <v>Lo siento, no puedes votar</v>
      </c>
    </row>
    <row r="5" spans="1:5" x14ac:dyDescent="0.25">
      <c r="A5" s="31">
        <v>33</v>
      </c>
      <c r="B5" s="2" t="str">
        <f t="shared" si="0"/>
        <v>Puedes votar</v>
      </c>
    </row>
    <row r="6" spans="1:5" x14ac:dyDescent="0.25">
      <c r="A6" s="31">
        <v>65</v>
      </c>
      <c r="B6" s="2" t="str">
        <f t="shared" si="0"/>
        <v>Puedes votar</v>
      </c>
    </row>
    <row r="7" spans="1:5" x14ac:dyDescent="0.25">
      <c r="A7" s="31">
        <v>28</v>
      </c>
      <c r="B7" s="2" t="str">
        <f t="shared" si="0"/>
        <v>Puedes votar</v>
      </c>
    </row>
    <row r="8" spans="1:5" x14ac:dyDescent="0.25">
      <c r="A8" s="31">
        <v>42</v>
      </c>
      <c r="B8" s="2" t="str">
        <f t="shared" si="0"/>
        <v>Puedes votar</v>
      </c>
    </row>
    <row r="9" spans="1:5" x14ac:dyDescent="0.25">
      <c r="A9" s="31">
        <v>16</v>
      </c>
      <c r="B9" s="2" t="str">
        <f t="shared" si="0"/>
        <v>Lo siento, no puedes votar</v>
      </c>
    </row>
    <row r="10" spans="1:5" x14ac:dyDescent="0.25">
      <c r="A10" s="31">
        <v>17</v>
      </c>
      <c r="B10" s="2" t="str">
        <f t="shared" si="0"/>
        <v>Lo siento, no puedes votar</v>
      </c>
    </row>
    <row r="11" spans="1:5" x14ac:dyDescent="0.25">
      <c r="A11" s="31">
        <v>25</v>
      </c>
      <c r="B11" s="2" t="str">
        <f t="shared" si="0"/>
        <v>Puedes votar</v>
      </c>
    </row>
    <row r="13" spans="1:5" x14ac:dyDescent="0.25">
      <c r="A13" s="32" t="s">
        <v>28</v>
      </c>
      <c r="B13" s="32" t="s">
        <v>30</v>
      </c>
      <c r="C13" s="32" t="s">
        <v>29</v>
      </c>
      <c r="D13" s="32" t="s">
        <v>38</v>
      </c>
      <c r="E13" s="32" t="s">
        <v>39</v>
      </c>
    </row>
    <row r="14" spans="1:5" x14ac:dyDescent="0.25">
      <c r="A14" s="31">
        <v>15</v>
      </c>
      <c r="B14" s="31" t="s">
        <v>31</v>
      </c>
      <c r="C14" s="2" t="b">
        <f>AND(A14&gt;=18,B14="Española")</f>
        <v>0</v>
      </c>
      <c r="D14" s="2" t="str">
        <f>IF(C14=TRUE,"Sí votas","no puedes votar")</f>
        <v>no puedes votar</v>
      </c>
      <c r="E14" s="2" t="str">
        <f>IF(AND(A14&gt;=18,B14="Española"),"Sí votas","No puedes votar")</f>
        <v>No puedes votar</v>
      </c>
    </row>
    <row r="15" spans="1:5" x14ac:dyDescent="0.25">
      <c r="A15" s="31">
        <v>21</v>
      </c>
      <c r="B15" s="31" t="s">
        <v>31</v>
      </c>
      <c r="C15" s="2" t="b">
        <f t="shared" ref="C15:C23" si="1">AND(A15&gt;=18,B15="Española")</f>
        <v>1</v>
      </c>
      <c r="D15" s="2" t="str">
        <f t="shared" ref="D15:D23" si="2">IF(C15=TRUE,"Sí votas","no puedes votar")</f>
        <v>Sí votas</v>
      </c>
      <c r="E15" s="2" t="str">
        <f t="shared" ref="E15:E23" si="3">IF(AND(A15&gt;=18,B15="Española"),"Sí votas","No puedes votar")</f>
        <v>Sí votas</v>
      </c>
    </row>
    <row r="16" spans="1:5" x14ac:dyDescent="0.25">
      <c r="A16" s="31">
        <v>12</v>
      </c>
      <c r="B16" s="31" t="s">
        <v>32</v>
      </c>
      <c r="C16" s="2" t="b">
        <f t="shared" si="1"/>
        <v>0</v>
      </c>
      <c r="D16" s="2" t="str">
        <f t="shared" si="2"/>
        <v>no puedes votar</v>
      </c>
      <c r="E16" s="2" t="str">
        <f t="shared" si="3"/>
        <v>No puedes votar</v>
      </c>
    </row>
    <row r="17" spans="1:5" x14ac:dyDescent="0.25">
      <c r="A17" s="31">
        <v>33</v>
      </c>
      <c r="B17" s="31" t="s">
        <v>33</v>
      </c>
      <c r="C17" s="2" t="b">
        <f t="shared" si="1"/>
        <v>0</v>
      </c>
      <c r="D17" s="2" t="str">
        <f t="shared" si="2"/>
        <v>no puedes votar</v>
      </c>
      <c r="E17" s="2" t="str">
        <f t="shared" si="3"/>
        <v>No puedes votar</v>
      </c>
    </row>
    <row r="18" spans="1:5" x14ac:dyDescent="0.25">
      <c r="A18" s="31">
        <v>65</v>
      </c>
      <c r="B18" s="31" t="s">
        <v>34</v>
      </c>
      <c r="C18" s="2" t="b">
        <f t="shared" si="1"/>
        <v>0</v>
      </c>
      <c r="D18" s="2" t="str">
        <f t="shared" si="2"/>
        <v>no puedes votar</v>
      </c>
      <c r="E18" s="2" t="str">
        <f t="shared" si="3"/>
        <v>No puedes votar</v>
      </c>
    </row>
    <row r="19" spans="1:5" x14ac:dyDescent="0.25">
      <c r="A19" s="31">
        <v>28</v>
      </c>
      <c r="B19" s="31" t="s">
        <v>35</v>
      </c>
      <c r="C19" s="2" t="b">
        <f t="shared" si="1"/>
        <v>0</v>
      </c>
      <c r="D19" s="2" t="str">
        <f t="shared" si="2"/>
        <v>no puedes votar</v>
      </c>
      <c r="E19" s="2" t="str">
        <f t="shared" si="3"/>
        <v>No puedes votar</v>
      </c>
    </row>
    <row r="20" spans="1:5" x14ac:dyDescent="0.25">
      <c r="A20" s="31">
        <v>42</v>
      </c>
      <c r="B20" s="31" t="s">
        <v>31</v>
      </c>
      <c r="C20" s="2" t="b">
        <f t="shared" si="1"/>
        <v>1</v>
      </c>
      <c r="D20" s="2" t="str">
        <f t="shared" si="2"/>
        <v>Sí votas</v>
      </c>
      <c r="E20" s="2" t="str">
        <f t="shared" si="3"/>
        <v>Sí votas</v>
      </c>
    </row>
    <row r="21" spans="1:5" x14ac:dyDescent="0.25">
      <c r="A21" s="31">
        <v>16</v>
      </c>
      <c r="B21" s="31" t="s">
        <v>36</v>
      </c>
      <c r="C21" s="2" t="b">
        <f t="shared" si="1"/>
        <v>0</v>
      </c>
      <c r="D21" s="2" t="str">
        <f t="shared" si="2"/>
        <v>no puedes votar</v>
      </c>
      <c r="E21" s="2" t="str">
        <f t="shared" si="3"/>
        <v>No puedes votar</v>
      </c>
    </row>
    <row r="22" spans="1:5" x14ac:dyDescent="0.25">
      <c r="A22" s="31">
        <v>17</v>
      </c>
      <c r="B22" s="31" t="s">
        <v>31</v>
      </c>
      <c r="C22" s="2" t="b">
        <f t="shared" si="1"/>
        <v>0</v>
      </c>
      <c r="D22" s="2" t="str">
        <f t="shared" si="2"/>
        <v>no puedes votar</v>
      </c>
      <c r="E22" s="2" t="str">
        <f t="shared" si="3"/>
        <v>No puedes votar</v>
      </c>
    </row>
    <row r="23" spans="1:5" x14ac:dyDescent="0.25">
      <c r="A23" s="31">
        <v>25</v>
      </c>
      <c r="B23" s="31" t="s">
        <v>37</v>
      </c>
      <c r="C23" s="2" t="b">
        <f t="shared" si="1"/>
        <v>0</v>
      </c>
      <c r="D23" s="2" t="str">
        <f t="shared" si="2"/>
        <v>no puedes votar</v>
      </c>
      <c r="E23" s="2" t="str">
        <f t="shared" si="3"/>
        <v>No puedes votar</v>
      </c>
    </row>
    <row r="25" spans="1:5" x14ac:dyDescent="0.25">
      <c r="A25" t="s">
        <v>41</v>
      </c>
    </row>
    <row r="26" spans="1:5" x14ac:dyDescent="0.25">
      <c r="A26" s="32" t="s">
        <v>28</v>
      </c>
      <c r="B26" s="32" t="s">
        <v>30</v>
      </c>
      <c r="C26" s="32" t="s">
        <v>42</v>
      </c>
      <c r="D26" s="32" t="s">
        <v>45</v>
      </c>
      <c r="E26" s="32" t="s">
        <v>46</v>
      </c>
    </row>
    <row r="27" spans="1:5" x14ac:dyDescent="0.25">
      <c r="A27" s="31">
        <v>15</v>
      </c>
      <c r="B27" s="31" t="s">
        <v>40</v>
      </c>
      <c r="C27" s="31" t="s">
        <v>43</v>
      </c>
      <c r="D27" s="2" t="b">
        <f>OR(B27="Europea",C27="si")</f>
        <v>1</v>
      </c>
      <c r="E27" s="2" t="str">
        <f>IF(OR(B27="Europea",C27="si"),"Puedes votar","No puedes votar")</f>
        <v>Puedes votar</v>
      </c>
    </row>
    <row r="28" spans="1:5" x14ac:dyDescent="0.25">
      <c r="A28" s="31">
        <v>21</v>
      </c>
      <c r="B28" s="31" t="s">
        <v>40</v>
      </c>
      <c r="C28" s="31" t="s">
        <v>43</v>
      </c>
      <c r="D28" s="2" t="b">
        <f t="shared" ref="D28:D30" si="4">OR(B28="Europea",C28="si")</f>
        <v>1</v>
      </c>
      <c r="E28" s="2" t="str">
        <f t="shared" ref="E28:E36" si="5">IF(OR(B28="Europea",C28="si"),"Puedes votar","No puedes votar")</f>
        <v>Puedes votar</v>
      </c>
    </row>
    <row r="29" spans="1:5" x14ac:dyDescent="0.25">
      <c r="A29" s="31">
        <v>12</v>
      </c>
      <c r="B29" s="31" t="s">
        <v>40</v>
      </c>
      <c r="C29" s="31" t="s">
        <v>43</v>
      </c>
      <c r="D29" s="2" t="b">
        <f t="shared" si="4"/>
        <v>1</v>
      </c>
      <c r="E29" s="2" t="str">
        <f t="shared" si="5"/>
        <v>Puedes votar</v>
      </c>
    </row>
    <row r="30" spans="1:5" x14ac:dyDescent="0.25">
      <c r="A30" s="31">
        <v>33</v>
      </c>
      <c r="B30" s="31" t="s">
        <v>40</v>
      </c>
      <c r="C30" s="31" t="s">
        <v>44</v>
      </c>
      <c r="D30" s="2" t="b">
        <f t="shared" si="4"/>
        <v>1</v>
      </c>
      <c r="E30" s="2" t="str">
        <f t="shared" si="5"/>
        <v>Puedes votar</v>
      </c>
    </row>
    <row r="31" spans="1:5" x14ac:dyDescent="0.25">
      <c r="A31" s="31">
        <v>65</v>
      </c>
      <c r="B31" s="31" t="s">
        <v>34</v>
      </c>
      <c r="C31" s="31" t="s">
        <v>44</v>
      </c>
      <c r="D31" s="2" t="b">
        <f>OR(B31="Europea",C31="si")</f>
        <v>0</v>
      </c>
      <c r="E31" s="2" t="str">
        <f t="shared" si="5"/>
        <v>No puedes votar</v>
      </c>
    </row>
    <row r="32" spans="1:5" x14ac:dyDescent="0.25">
      <c r="A32" s="31">
        <v>28</v>
      </c>
      <c r="B32" s="31" t="s">
        <v>35</v>
      </c>
      <c r="C32" s="31" t="s">
        <v>43</v>
      </c>
      <c r="D32" s="2" t="b">
        <f>OR(B32="Europea",C32="si")</f>
        <v>1</v>
      </c>
      <c r="E32" s="2" t="str">
        <f t="shared" si="5"/>
        <v>Puedes votar</v>
      </c>
    </row>
    <row r="33" spans="1:5" x14ac:dyDescent="0.25">
      <c r="A33" s="31">
        <v>42</v>
      </c>
      <c r="B33" s="31" t="s">
        <v>40</v>
      </c>
      <c r="C33" s="31" t="s">
        <v>43</v>
      </c>
      <c r="D33" s="2" t="b">
        <f>OR(B33="Europea",C33="si")</f>
        <v>1</v>
      </c>
      <c r="E33" s="2" t="str">
        <f t="shared" si="5"/>
        <v>Puedes votar</v>
      </c>
    </row>
    <row r="34" spans="1:5" x14ac:dyDescent="0.25">
      <c r="A34" s="31">
        <v>16</v>
      </c>
      <c r="B34" s="31" t="s">
        <v>36</v>
      </c>
      <c r="C34" s="31" t="s">
        <v>43</v>
      </c>
      <c r="D34" s="2" t="b">
        <f t="shared" ref="D34:D36" si="6">OR(B34="Europea",C34="si")</f>
        <v>1</v>
      </c>
      <c r="E34" s="2" t="str">
        <f t="shared" si="5"/>
        <v>Puedes votar</v>
      </c>
    </row>
    <row r="35" spans="1:5" x14ac:dyDescent="0.25">
      <c r="A35" s="31">
        <v>17</v>
      </c>
      <c r="B35" s="31" t="s">
        <v>40</v>
      </c>
      <c r="C35" s="31" t="s">
        <v>44</v>
      </c>
      <c r="D35" s="2" t="b">
        <f t="shared" si="6"/>
        <v>1</v>
      </c>
      <c r="E35" s="2" t="str">
        <f t="shared" si="5"/>
        <v>Puedes votar</v>
      </c>
    </row>
    <row r="36" spans="1:5" x14ac:dyDescent="0.25">
      <c r="A36" s="31">
        <v>25</v>
      </c>
      <c r="B36" s="31" t="s">
        <v>37</v>
      </c>
      <c r="C36" s="31" t="s">
        <v>43</v>
      </c>
      <c r="D36" s="2" t="b">
        <f t="shared" si="6"/>
        <v>1</v>
      </c>
      <c r="E36" s="2" t="str">
        <f t="shared" si="5"/>
        <v>Puedes votar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3"/>
  <sheetViews>
    <sheetView zoomScaleNormal="100" workbookViewId="0">
      <selection activeCell="G14" sqref="G14"/>
    </sheetView>
  </sheetViews>
  <sheetFormatPr baseColWidth="10" defaultRowHeight="15" x14ac:dyDescent="0.25"/>
  <cols>
    <col min="1" max="1" width="16.5703125" customWidth="1"/>
    <col min="2" max="2" width="11.85546875" customWidth="1"/>
    <col min="5" max="5" width="22.28515625" customWidth="1"/>
  </cols>
  <sheetData>
    <row r="1" spans="1:9" x14ac:dyDescent="0.25">
      <c r="A1" s="18" t="s">
        <v>47</v>
      </c>
      <c r="B1" s="18" t="s">
        <v>48</v>
      </c>
      <c r="C1" s="18" t="s">
        <v>49</v>
      </c>
      <c r="D1" s="18" t="s">
        <v>28</v>
      </c>
      <c r="E1" s="18" t="s">
        <v>59</v>
      </c>
      <c r="H1" s="89" t="s">
        <v>60</v>
      </c>
      <c r="I1" s="90"/>
    </row>
    <row r="2" spans="1:9" x14ac:dyDescent="0.25">
      <c r="A2" s="31" t="s">
        <v>85</v>
      </c>
      <c r="B2" s="35">
        <v>195</v>
      </c>
      <c r="C2" s="33">
        <v>98</v>
      </c>
      <c r="D2" s="34">
        <v>31</v>
      </c>
      <c r="E2" s="2" t="str">
        <f>IF(AND(B2&gt;=185,C2&gt;=88,D2&lt;=32),"Entras en mi equipo","No entras")</f>
        <v>Entras en mi equipo</v>
      </c>
      <c r="H2" s="31" t="s">
        <v>61</v>
      </c>
      <c r="I2" s="2" t="s">
        <v>64</v>
      </c>
    </row>
    <row r="3" spans="1:9" x14ac:dyDescent="0.25">
      <c r="A3" s="31" t="s">
        <v>51</v>
      </c>
      <c r="B3" s="35">
        <v>188</v>
      </c>
      <c r="C3" s="33">
        <v>79</v>
      </c>
      <c r="D3" s="34">
        <v>29</v>
      </c>
      <c r="E3" s="2" t="str">
        <f t="shared" ref="E3:E15" si="0">IF(AND(B3&gt;=185,C3&gt;=88,D3&lt;=32),"Entras en mi equipo","No entras")</f>
        <v>No entras</v>
      </c>
      <c r="H3" s="31" t="s">
        <v>62</v>
      </c>
      <c r="I3" s="2" t="s">
        <v>65</v>
      </c>
    </row>
    <row r="4" spans="1:9" x14ac:dyDescent="0.25">
      <c r="A4" s="31" t="s">
        <v>52</v>
      </c>
      <c r="B4" s="35">
        <v>203</v>
      </c>
      <c r="C4" s="33">
        <v>110</v>
      </c>
      <c r="D4" s="34">
        <v>38</v>
      </c>
      <c r="E4" s="2" t="str">
        <f t="shared" si="0"/>
        <v>No entras</v>
      </c>
      <c r="H4" s="31" t="s">
        <v>63</v>
      </c>
      <c r="I4" s="2" t="s">
        <v>66</v>
      </c>
    </row>
    <row r="5" spans="1:9" x14ac:dyDescent="0.25">
      <c r="A5" s="31" t="s">
        <v>53</v>
      </c>
      <c r="B5" s="35">
        <v>178</v>
      </c>
      <c r="C5" s="33">
        <v>83</v>
      </c>
      <c r="D5" s="34">
        <v>21</v>
      </c>
      <c r="E5" s="2" t="str">
        <f t="shared" si="0"/>
        <v>No entras</v>
      </c>
    </row>
    <row r="6" spans="1:9" x14ac:dyDescent="0.25">
      <c r="A6" s="31" t="s">
        <v>54</v>
      </c>
      <c r="B6" s="35">
        <v>192</v>
      </c>
      <c r="C6" s="33">
        <v>85</v>
      </c>
      <c r="D6" s="34">
        <v>19</v>
      </c>
      <c r="E6" s="2" t="str">
        <f t="shared" si="0"/>
        <v>No entras</v>
      </c>
    </row>
    <row r="7" spans="1:9" x14ac:dyDescent="0.25">
      <c r="A7" s="31" t="s">
        <v>55</v>
      </c>
      <c r="B7" s="35">
        <v>180</v>
      </c>
      <c r="C7" s="33">
        <v>93</v>
      </c>
      <c r="D7" s="34">
        <v>23</v>
      </c>
      <c r="E7" s="2" t="str">
        <f t="shared" si="0"/>
        <v>No entras</v>
      </c>
    </row>
    <row r="8" spans="1:9" x14ac:dyDescent="0.25">
      <c r="A8" s="31" t="s">
        <v>56</v>
      </c>
      <c r="B8" s="35">
        <v>175</v>
      </c>
      <c r="C8" s="33">
        <v>80</v>
      </c>
      <c r="D8" s="34">
        <v>24</v>
      </c>
      <c r="E8" s="2" t="str">
        <f t="shared" si="0"/>
        <v>No entras</v>
      </c>
    </row>
    <row r="9" spans="1:9" x14ac:dyDescent="0.25">
      <c r="A9" s="31" t="s">
        <v>57</v>
      </c>
      <c r="B9" s="35">
        <v>169</v>
      </c>
      <c r="C9" s="33">
        <v>71</v>
      </c>
      <c r="D9" s="34">
        <v>28</v>
      </c>
      <c r="E9" s="2" t="str">
        <f t="shared" si="0"/>
        <v>No entras</v>
      </c>
    </row>
    <row r="10" spans="1:9" x14ac:dyDescent="0.25">
      <c r="A10" s="31" t="s">
        <v>58</v>
      </c>
      <c r="B10" s="35">
        <v>210</v>
      </c>
      <c r="C10" s="33">
        <v>100</v>
      </c>
      <c r="D10" s="34">
        <v>30</v>
      </c>
      <c r="E10" s="2" t="str">
        <f t="shared" si="0"/>
        <v>Entras en mi equipo</v>
      </c>
    </row>
    <row r="11" spans="1:9" x14ac:dyDescent="0.25">
      <c r="A11" s="31" t="s">
        <v>67</v>
      </c>
      <c r="B11" s="35">
        <v>201</v>
      </c>
      <c r="C11" s="33">
        <v>99</v>
      </c>
      <c r="D11" s="34">
        <v>30</v>
      </c>
      <c r="E11" s="2" t="str">
        <f t="shared" si="0"/>
        <v>Entras en mi equipo</v>
      </c>
    </row>
    <row r="12" spans="1:9" x14ac:dyDescent="0.25">
      <c r="A12" s="31" t="s">
        <v>68</v>
      </c>
      <c r="B12" s="35">
        <v>189</v>
      </c>
      <c r="C12" s="33">
        <v>92</v>
      </c>
      <c r="D12" s="34">
        <v>25</v>
      </c>
      <c r="E12" s="2" t="str">
        <f t="shared" si="0"/>
        <v>Entras en mi equipo</v>
      </c>
    </row>
    <row r="13" spans="1:9" x14ac:dyDescent="0.25">
      <c r="A13" s="31" t="s">
        <v>69</v>
      </c>
      <c r="B13" s="35">
        <v>188</v>
      </c>
      <c r="C13" s="33">
        <v>88</v>
      </c>
      <c r="D13" s="34">
        <v>24</v>
      </c>
      <c r="E13" s="2" t="str">
        <f t="shared" si="0"/>
        <v>Entras en mi equipo</v>
      </c>
    </row>
    <row r="14" spans="1:9" x14ac:dyDescent="0.25">
      <c r="A14" s="31" t="s">
        <v>70</v>
      </c>
      <c r="B14" s="35">
        <v>191</v>
      </c>
      <c r="C14" s="33">
        <v>89</v>
      </c>
      <c r="D14" s="34">
        <v>29</v>
      </c>
      <c r="E14" s="2" t="str">
        <f t="shared" si="0"/>
        <v>Entras en mi equipo</v>
      </c>
      <c r="G14" s="30"/>
    </row>
    <row r="15" spans="1:9" x14ac:dyDescent="0.25">
      <c r="A15" s="31" t="s">
        <v>71</v>
      </c>
      <c r="B15" s="35">
        <v>184</v>
      </c>
      <c r="C15" s="33">
        <v>88</v>
      </c>
      <c r="D15" s="34">
        <v>30</v>
      </c>
      <c r="E15" s="2" t="str">
        <f t="shared" si="0"/>
        <v>No entras</v>
      </c>
    </row>
    <row r="19" spans="1:4" x14ac:dyDescent="0.25">
      <c r="A19" s="2" t="s">
        <v>83</v>
      </c>
      <c r="B19" s="97" t="s">
        <v>85</v>
      </c>
      <c r="C19" s="97"/>
    </row>
    <row r="20" spans="1:4" x14ac:dyDescent="0.25">
      <c r="A20" s="2" t="s">
        <v>48</v>
      </c>
      <c r="B20" s="91">
        <f>VLOOKUP(B19,A2:E15,2,FALSE)</f>
        <v>195</v>
      </c>
      <c r="C20" s="92"/>
    </row>
    <row r="21" spans="1:4" x14ac:dyDescent="0.25">
      <c r="A21" s="2" t="s">
        <v>49</v>
      </c>
      <c r="B21" s="93">
        <f>VLOOKUP(B19,A2:E15,3,FALSE)</f>
        <v>98</v>
      </c>
      <c r="C21" s="94"/>
    </row>
    <row r="22" spans="1:4" x14ac:dyDescent="0.25">
      <c r="A22" s="2" t="s">
        <v>28</v>
      </c>
      <c r="B22" s="95">
        <f>VLOOKUP(B19,A2:E15,4,FALSE)</f>
        <v>31</v>
      </c>
      <c r="C22" s="96"/>
      <c r="D22" s="30"/>
    </row>
    <row r="23" spans="1:4" x14ac:dyDescent="0.25">
      <c r="A23" s="2" t="s">
        <v>84</v>
      </c>
      <c r="B23" s="86" t="str">
        <f>VLOOKUP(B19,A2:E15,5,FALSE)</f>
        <v>Entras en mi equipo</v>
      </c>
      <c r="C23" s="86"/>
    </row>
  </sheetData>
  <mergeCells count="6">
    <mergeCell ref="H1:I1"/>
    <mergeCell ref="B23:C23"/>
    <mergeCell ref="B20:C20"/>
    <mergeCell ref="B21:C21"/>
    <mergeCell ref="B22:C22"/>
    <mergeCell ref="B19:C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D44"/>
  <sheetViews>
    <sheetView topLeftCell="A35" workbookViewId="0">
      <selection activeCell="A27" sqref="A27"/>
    </sheetView>
  </sheetViews>
  <sheetFormatPr baseColWidth="10" defaultRowHeight="15" x14ac:dyDescent="0.25"/>
  <cols>
    <col min="1" max="1" width="29.28515625" customWidth="1"/>
    <col min="2" max="2" width="20" customWidth="1"/>
    <col min="3" max="3" width="17.5703125" customWidth="1"/>
    <col min="4" max="4" width="17.85546875" bestFit="1" customWidth="1"/>
  </cols>
  <sheetData>
    <row r="2" spans="1:2" ht="15.75" thickBot="1" x14ac:dyDescent="0.3"/>
    <row r="3" spans="1:2" x14ac:dyDescent="0.25">
      <c r="A3" s="36" t="s">
        <v>73</v>
      </c>
      <c r="B3" s="37"/>
    </row>
    <row r="4" spans="1:2" x14ac:dyDescent="0.25">
      <c r="A4" s="38">
        <v>188.78571428571428</v>
      </c>
      <c r="B4" s="39"/>
    </row>
    <row r="5" spans="1:2" ht="15.75" thickBot="1" x14ac:dyDescent="0.3">
      <c r="A5" s="40"/>
      <c r="B5" s="41"/>
    </row>
    <row r="6" spans="1:2" ht="15.75" thickBot="1" x14ac:dyDescent="0.3"/>
    <row r="7" spans="1:2" x14ac:dyDescent="0.25">
      <c r="A7" s="42" t="s">
        <v>59</v>
      </c>
      <c r="B7" s="37" t="s">
        <v>74</v>
      </c>
    </row>
    <row r="8" spans="1:2" x14ac:dyDescent="0.25">
      <c r="A8" s="43"/>
      <c r="B8" s="44"/>
    </row>
    <row r="9" spans="1:2" x14ac:dyDescent="0.25">
      <c r="A9" s="45" t="s">
        <v>76</v>
      </c>
      <c r="B9" s="39"/>
    </row>
    <row r="10" spans="1:2" ht="15.75" thickBot="1" x14ac:dyDescent="0.3">
      <c r="A10" s="46">
        <v>195.66666666666666</v>
      </c>
      <c r="B10" s="41"/>
    </row>
    <row r="12" spans="1:2" ht="15.75" thickBot="1" x14ac:dyDescent="0.3"/>
    <row r="13" spans="1:2" x14ac:dyDescent="0.25">
      <c r="A13" s="42" t="s">
        <v>59</v>
      </c>
      <c r="B13" s="37" t="s">
        <v>74</v>
      </c>
    </row>
    <row r="14" spans="1:2" x14ac:dyDescent="0.25">
      <c r="A14" s="45"/>
      <c r="B14" s="39"/>
    </row>
    <row r="15" spans="1:2" x14ac:dyDescent="0.25">
      <c r="A15" s="47" t="s">
        <v>77</v>
      </c>
      <c r="B15" s="39"/>
    </row>
    <row r="16" spans="1:2" x14ac:dyDescent="0.25">
      <c r="A16" s="43" t="s">
        <v>68</v>
      </c>
      <c r="B16" s="39"/>
    </row>
    <row r="17" spans="1:4" x14ac:dyDescent="0.25">
      <c r="A17" s="43" t="s">
        <v>58</v>
      </c>
      <c r="B17" s="39"/>
    </row>
    <row r="18" spans="1:4" x14ac:dyDescent="0.25">
      <c r="A18" s="43" t="s">
        <v>67</v>
      </c>
      <c r="B18" s="39"/>
    </row>
    <row r="19" spans="1:4" x14ac:dyDescent="0.25">
      <c r="A19" s="43" t="s">
        <v>50</v>
      </c>
      <c r="B19" s="39"/>
    </row>
    <row r="20" spans="1:4" x14ac:dyDescent="0.25">
      <c r="A20" s="43" t="s">
        <v>69</v>
      </c>
      <c r="B20" s="39"/>
    </row>
    <row r="21" spans="1:4" x14ac:dyDescent="0.25">
      <c r="A21" s="43" t="s">
        <v>70</v>
      </c>
      <c r="B21" s="39"/>
    </row>
    <row r="22" spans="1:4" ht="15.75" thickBot="1" x14ac:dyDescent="0.3">
      <c r="A22" s="48" t="s">
        <v>26</v>
      </c>
      <c r="B22" s="41"/>
    </row>
    <row r="24" spans="1:4" ht="15.75" thickBot="1" x14ac:dyDescent="0.3"/>
    <row r="25" spans="1:4" ht="15.75" thickBot="1" x14ac:dyDescent="0.3">
      <c r="A25" s="56" t="s">
        <v>59</v>
      </c>
      <c r="B25" s="57" t="s">
        <v>75</v>
      </c>
    </row>
    <row r="26" spans="1:4" ht="15.75" thickBot="1" x14ac:dyDescent="0.3"/>
    <row r="27" spans="1:4" ht="15.75" thickBot="1" x14ac:dyDescent="0.3">
      <c r="A27" s="42" t="s">
        <v>25</v>
      </c>
      <c r="B27" s="51" t="s">
        <v>72</v>
      </c>
      <c r="C27" s="51" t="s">
        <v>78</v>
      </c>
      <c r="D27" s="37" t="s">
        <v>79</v>
      </c>
    </row>
    <row r="28" spans="1:4" x14ac:dyDescent="0.25">
      <c r="A28" s="43" t="s">
        <v>51</v>
      </c>
      <c r="B28" s="49">
        <v>188</v>
      </c>
      <c r="C28" s="55">
        <v>79</v>
      </c>
      <c r="D28" s="54">
        <v>29</v>
      </c>
    </row>
    <row r="29" spans="1:4" x14ac:dyDescent="0.25">
      <c r="A29" s="43" t="s">
        <v>68</v>
      </c>
      <c r="B29" s="38">
        <v>189</v>
      </c>
      <c r="C29" s="52">
        <v>92</v>
      </c>
      <c r="D29" s="44">
        <v>25</v>
      </c>
    </row>
    <row r="30" spans="1:4" x14ac:dyDescent="0.25">
      <c r="A30" s="43" t="s">
        <v>58</v>
      </c>
      <c r="B30" s="38">
        <v>210</v>
      </c>
      <c r="C30" s="52">
        <v>100</v>
      </c>
      <c r="D30" s="44">
        <v>30</v>
      </c>
    </row>
    <row r="31" spans="1:4" x14ac:dyDescent="0.25">
      <c r="A31" s="43" t="s">
        <v>67</v>
      </c>
      <c r="B31" s="38">
        <v>201</v>
      </c>
      <c r="C31" s="52">
        <v>99</v>
      </c>
      <c r="D31" s="44">
        <v>30</v>
      </c>
    </row>
    <row r="32" spans="1:4" x14ac:dyDescent="0.25">
      <c r="A32" s="43" t="s">
        <v>52</v>
      </c>
      <c r="B32" s="38">
        <v>203</v>
      </c>
      <c r="C32" s="52">
        <v>110</v>
      </c>
      <c r="D32" s="44">
        <v>38</v>
      </c>
    </row>
    <row r="33" spans="1:4" x14ac:dyDescent="0.25">
      <c r="A33" s="43" t="s">
        <v>50</v>
      </c>
      <c r="B33" s="38">
        <v>195</v>
      </c>
      <c r="C33" s="52">
        <v>98</v>
      </c>
      <c r="D33" s="44">
        <v>31</v>
      </c>
    </row>
    <row r="34" spans="1:4" x14ac:dyDescent="0.25">
      <c r="A34" s="43" t="s">
        <v>55</v>
      </c>
      <c r="B34" s="38">
        <v>180</v>
      </c>
      <c r="C34" s="52">
        <v>93</v>
      </c>
      <c r="D34" s="44">
        <v>23</v>
      </c>
    </row>
    <row r="35" spans="1:4" x14ac:dyDescent="0.25">
      <c r="A35" s="43" t="s">
        <v>54</v>
      </c>
      <c r="B35" s="38">
        <v>192</v>
      </c>
      <c r="C35" s="52">
        <v>85</v>
      </c>
      <c r="D35" s="44">
        <v>19</v>
      </c>
    </row>
    <row r="36" spans="1:4" x14ac:dyDescent="0.25">
      <c r="A36" s="43" t="s">
        <v>57</v>
      </c>
      <c r="B36" s="38">
        <v>169</v>
      </c>
      <c r="C36" s="52">
        <v>71</v>
      </c>
      <c r="D36" s="44">
        <v>28</v>
      </c>
    </row>
    <row r="37" spans="1:4" x14ac:dyDescent="0.25">
      <c r="A37" s="43" t="s">
        <v>71</v>
      </c>
      <c r="B37" s="38">
        <v>184</v>
      </c>
      <c r="C37" s="52">
        <v>88</v>
      </c>
      <c r="D37" s="44">
        <v>30</v>
      </c>
    </row>
    <row r="38" spans="1:4" x14ac:dyDescent="0.25">
      <c r="A38" s="43" t="s">
        <v>69</v>
      </c>
      <c r="B38" s="38">
        <v>188</v>
      </c>
      <c r="C38" s="52">
        <v>88</v>
      </c>
      <c r="D38" s="44">
        <v>24</v>
      </c>
    </row>
    <row r="39" spans="1:4" x14ac:dyDescent="0.25">
      <c r="A39" s="43" t="s">
        <v>53</v>
      </c>
      <c r="B39" s="38">
        <v>178</v>
      </c>
      <c r="C39" s="52">
        <v>83</v>
      </c>
      <c r="D39" s="44">
        <v>21</v>
      </c>
    </row>
    <row r="40" spans="1:4" x14ac:dyDescent="0.25">
      <c r="A40" s="43" t="s">
        <v>70</v>
      </c>
      <c r="B40" s="38">
        <v>191</v>
      </c>
      <c r="C40" s="52">
        <v>89</v>
      </c>
      <c r="D40" s="44">
        <v>29</v>
      </c>
    </row>
    <row r="41" spans="1:4" x14ac:dyDescent="0.25">
      <c r="A41" s="43" t="s">
        <v>56</v>
      </c>
      <c r="B41" s="38">
        <v>175</v>
      </c>
      <c r="C41" s="52">
        <v>80</v>
      </c>
      <c r="D41" s="44">
        <v>24</v>
      </c>
    </row>
    <row r="42" spans="1:4" ht="15.75" thickBot="1" x14ac:dyDescent="0.3">
      <c r="A42" s="48" t="s">
        <v>26</v>
      </c>
      <c r="B42" s="46">
        <v>188.78571428571428</v>
      </c>
      <c r="C42" s="53">
        <v>89.642857142857139</v>
      </c>
      <c r="D42" s="50">
        <v>27.214285714285715</v>
      </c>
    </row>
    <row r="43" spans="1:4" x14ac:dyDescent="0.25">
      <c r="A43" s="30"/>
    </row>
    <row r="44" spans="1:4" ht="15.75" thickBot="1" x14ac:dyDescent="0.3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Tabla facturas</vt:lpstr>
      <vt:lpstr>MODELO FACTURA</vt:lpstr>
      <vt:lpstr>Tabla dinamica</vt:lpstr>
      <vt:lpstr>FIltros</vt:lpstr>
      <vt:lpstr>FUNCION SI, Y, O</vt:lpstr>
      <vt:lpstr>EQUIPO BALONCESTO</vt:lpstr>
      <vt:lpstr>TABLA DIN EQUIPO</vt:lpstr>
      <vt:lpstr>GRAFICOS</vt:lpstr>
      <vt:lpstr>'MODELO FACTURA'!Área_de_impresión</vt:lpstr>
    </vt:vector>
  </TitlesOfParts>
  <Company>LACAEN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</dc:creator>
  <cp:lastModifiedBy>aula</cp:lastModifiedBy>
  <cp:lastPrinted>2014-10-07T16:28:02Z</cp:lastPrinted>
  <dcterms:created xsi:type="dcterms:W3CDTF">2014-10-02T15:44:15Z</dcterms:created>
  <dcterms:modified xsi:type="dcterms:W3CDTF">2014-10-08T16:15:12Z</dcterms:modified>
</cp:coreProperties>
</file>